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AMV-Cluj\Desktop\posturi perioada nedeterminata semestrul I 2022-2023\informatii pentru publicare pe site USAMV sem I\"/>
    </mc:Choice>
  </mc:AlternateContent>
  <bookViews>
    <workbookView xWindow="0" yWindow="0" windowWidth="28800" windowHeight="12330"/>
  </bookViews>
  <sheets>
    <sheet name="Total" sheetId="8" r:id="rId1"/>
    <sheet name="Criteriul A1" sheetId="5" r:id="rId2"/>
    <sheet name="Criteriul A2" sheetId="6" r:id="rId3"/>
    <sheet name="Criteriul A3" sheetId="7"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2" i="7" l="1"/>
  <c r="I91" i="7"/>
  <c r="I89" i="7"/>
  <c r="I90" i="7"/>
  <c r="I88" i="7"/>
  <c r="I86" i="7"/>
  <c r="I87" i="7"/>
  <c r="I85" i="7"/>
  <c r="I83" i="7"/>
  <c r="I84" i="7"/>
  <c r="I82" i="7"/>
  <c r="I80" i="7"/>
  <c r="I81" i="7"/>
  <c r="I79" i="7"/>
  <c r="I78" i="7"/>
  <c r="I75" i="7"/>
  <c r="I76" i="7"/>
  <c r="I77" i="7"/>
  <c r="I74" i="7"/>
  <c r="I73" i="7"/>
  <c r="I70" i="7"/>
  <c r="I71" i="7"/>
  <c r="I72" i="7"/>
  <c r="I69" i="7"/>
  <c r="I67" i="7"/>
  <c r="I68" i="7"/>
  <c r="I66" i="7"/>
  <c r="I62" i="7"/>
  <c r="I63" i="7"/>
  <c r="I64" i="7"/>
  <c r="I65" i="7"/>
  <c r="I61" i="7"/>
  <c r="I58" i="7"/>
  <c r="I59" i="7"/>
  <c r="I60" i="7"/>
  <c r="I57" i="7"/>
  <c r="I54" i="7"/>
  <c r="I55" i="7"/>
  <c r="I56" i="7"/>
  <c r="I53" i="7"/>
  <c r="I49" i="7"/>
  <c r="I50" i="7"/>
  <c r="I51" i="7"/>
  <c r="I52" i="7"/>
  <c r="I48" i="7"/>
  <c r="I42" i="7"/>
  <c r="I43" i="7"/>
  <c r="I44" i="7"/>
  <c r="I45" i="7"/>
  <c r="I46" i="7"/>
  <c r="I47" i="7"/>
  <c r="I41" i="7"/>
  <c r="I36" i="7"/>
  <c r="I37" i="7"/>
  <c r="I38" i="7"/>
  <c r="I39" i="7"/>
  <c r="I40" i="7"/>
  <c r="I35" i="7"/>
  <c r="I33" i="7"/>
  <c r="I34" i="7"/>
  <c r="I32" i="7"/>
  <c r="I29" i="7"/>
  <c r="I30" i="7"/>
  <c r="I31" i="7"/>
  <c r="I28" i="7"/>
  <c r="I26" i="7"/>
  <c r="I27" i="7"/>
  <c r="I25" i="7"/>
  <c r="I22" i="7"/>
  <c r="I23" i="7"/>
  <c r="I24" i="7"/>
  <c r="I21" i="7"/>
  <c r="I19" i="7"/>
  <c r="I20" i="7"/>
  <c r="I18" i="7"/>
  <c r="I11" i="7"/>
  <c r="I12" i="7"/>
  <c r="I13" i="7"/>
  <c r="I14" i="7"/>
  <c r="I15" i="7"/>
  <c r="I16" i="7"/>
  <c r="I10" i="7"/>
  <c r="I4" i="7"/>
  <c r="I5" i="7"/>
  <c r="I6" i="7"/>
  <c r="I7" i="7"/>
  <c r="I8" i="7"/>
  <c r="I9" i="7"/>
  <c r="I3" i="7"/>
  <c r="K71" i="6"/>
  <c r="K72" i="6"/>
  <c r="K73" i="6"/>
  <c r="K70" i="6"/>
  <c r="K67" i="6"/>
  <c r="K68" i="6"/>
  <c r="K69" i="6"/>
  <c r="K66" i="6"/>
  <c r="K62" i="6"/>
  <c r="K63" i="6"/>
  <c r="K64" i="6"/>
  <c r="K65" i="6"/>
  <c r="K61" i="6"/>
  <c r="K57" i="6"/>
  <c r="K58" i="6"/>
  <c r="K59" i="6"/>
  <c r="K60" i="6"/>
  <c r="K56" i="6"/>
  <c r="K49" i="6"/>
  <c r="K50" i="6"/>
  <c r="K51" i="6"/>
  <c r="K52" i="6"/>
  <c r="K53" i="6"/>
  <c r="K54" i="6"/>
  <c r="K48" i="6"/>
  <c r="K44" i="6"/>
  <c r="K45" i="6"/>
  <c r="K46" i="6"/>
  <c r="K47" i="6"/>
  <c r="K43" i="6"/>
  <c r="K32" i="6"/>
  <c r="K33" i="6"/>
  <c r="K34" i="6"/>
  <c r="K35" i="6"/>
  <c r="K36" i="6"/>
  <c r="K37" i="6"/>
  <c r="K38" i="6"/>
  <c r="K39" i="6"/>
  <c r="K40" i="6"/>
  <c r="K41" i="6"/>
  <c r="K31" i="6"/>
  <c r="K4" i="6"/>
  <c r="K5" i="6"/>
  <c r="K6" i="6"/>
  <c r="K7" i="6"/>
  <c r="K8" i="6"/>
  <c r="K9" i="6"/>
  <c r="K10" i="6"/>
  <c r="K11" i="6"/>
  <c r="K12" i="6"/>
  <c r="K13" i="6"/>
  <c r="K14" i="6"/>
  <c r="K15" i="6"/>
  <c r="K16" i="6"/>
  <c r="K17" i="6"/>
  <c r="K18" i="6"/>
  <c r="K19" i="6"/>
  <c r="K20" i="6"/>
  <c r="K21" i="6"/>
  <c r="K22" i="6"/>
  <c r="K23" i="6"/>
  <c r="K24" i="6"/>
  <c r="K25" i="6"/>
  <c r="K26" i="6"/>
  <c r="K27" i="6"/>
  <c r="K28" i="6"/>
  <c r="K29" i="6"/>
  <c r="K3" i="6"/>
  <c r="L42" i="5"/>
  <c r="L37" i="5"/>
  <c r="L38" i="5"/>
  <c r="L39" i="5"/>
  <c r="L40" i="5"/>
  <c r="L41" i="5"/>
  <c r="L36" i="5"/>
  <c r="L29" i="5"/>
  <c r="L17" i="5"/>
  <c r="L18" i="5"/>
  <c r="L19" i="5"/>
  <c r="L20" i="5"/>
  <c r="L21" i="5"/>
  <c r="L22" i="5"/>
  <c r="L23" i="5"/>
  <c r="L24" i="5"/>
  <c r="L25" i="5"/>
  <c r="L26" i="5"/>
  <c r="L27" i="5"/>
  <c r="L4" i="5"/>
  <c r="L5" i="5"/>
  <c r="L6" i="5"/>
  <c r="L7" i="5"/>
  <c r="L8" i="5"/>
  <c r="L9" i="5"/>
  <c r="L10" i="5"/>
  <c r="L11" i="5"/>
  <c r="L12" i="5"/>
  <c r="L13" i="5"/>
  <c r="L14" i="5"/>
  <c r="L15" i="5"/>
  <c r="L3" i="5"/>
  <c r="L43" i="5"/>
  <c r="L44" i="5"/>
  <c r="L45" i="5"/>
  <c r="L46" i="5"/>
  <c r="L33" i="5"/>
  <c r="L34" i="5"/>
  <c r="L30" i="5"/>
  <c r="L31" i="5"/>
  <c r="L32" i="5"/>
  <c r="L50" i="5"/>
  <c r="L51" i="5"/>
  <c r="L52" i="5"/>
  <c r="L53" i="5"/>
  <c r="L54" i="5"/>
  <c r="L55" i="5"/>
  <c r="L56" i="5"/>
  <c r="L57" i="5"/>
  <c r="L49" i="5"/>
  <c r="L58" i="5"/>
  <c r="L48" i="5"/>
  <c r="J16" i="5"/>
  <c r="L16" i="5" s="1"/>
  <c r="L59" i="5" s="1"/>
  <c r="B13" i="8" s="1"/>
  <c r="K74" i="6" l="1"/>
  <c r="B14" i="8" s="1"/>
  <c r="B16" i="8" s="1"/>
  <c r="B17" i="8" s="1"/>
  <c r="I93" i="7"/>
  <c r="B15" i="8" s="1"/>
</calcChain>
</file>

<file path=xl/comments1.xml><?xml version="1.0" encoding="utf-8"?>
<comments xmlns="http://schemas.openxmlformats.org/spreadsheetml/2006/main">
  <authors>
    <author>COMP</author>
  </authors>
  <commentList>
    <comment ref="J2" authorId="0" shapeId="0">
      <text>
        <r>
          <rPr>
            <b/>
            <sz val="9"/>
            <color indexed="81"/>
            <rFont val="Tahoma"/>
            <family val="2"/>
          </rPr>
          <t>Completati cu 1 pentru DA, respectiv cu 0 pentru NU.</t>
        </r>
      </text>
    </comment>
    <comment ref="K2" authorId="0" shapeId="0">
      <text>
        <r>
          <rPr>
            <b/>
            <sz val="9"/>
            <color indexed="81"/>
            <rFont val="Tahoma"/>
            <family val="2"/>
          </rPr>
          <t>Completati cu 1 pentru DA, respectiv cu 0 pentru NU.</t>
        </r>
      </text>
    </comment>
    <comment ref="L2" authorId="0" shapeId="0">
      <text>
        <r>
          <rPr>
            <b/>
            <sz val="9"/>
            <color indexed="81"/>
            <rFont val="Tahoma"/>
            <family val="2"/>
          </rPr>
          <t>Punctajul se calculeaza automat. Va rugam nu modificati continutul celulelor marcate cu culoarea galbena !</t>
        </r>
      </text>
    </comment>
    <comment ref="L28" authorId="0" shapeId="0">
      <text>
        <r>
          <rPr>
            <b/>
            <sz val="9"/>
            <color indexed="81"/>
            <rFont val="Tahoma"/>
            <family val="2"/>
          </rPr>
          <t>Punctajul se calculeaza automat. Va rugam nu modificati continutul celulelor marcate cu culoarea galbena !</t>
        </r>
      </text>
    </comment>
    <comment ref="J35" authorId="0" shapeId="0">
      <text>
        <r>
          <rPr>
            <b/>
            <sz val="9"/>
            <color indexed="81"/>
            <rFont val="Tahoma"/>
            <family val="2"/>
          </rPr>
          <t>Completati cu 1 pentru DA, respectiv cu 0 pentru NU.</t>
        </r>
      </text>
    </comment>
    <comment ref="L35" authorId="0" shapeId="0">
      <text>
        <r>
          <rPr>
            <b/>
            <sz val="9"/>
            <color indexed="81"/>
            <rFont val="Tahoma"/>
            <family val="2"/>
          </rPr>
          <t>Punctajul se calculeaza automat. Va rugam nu modificati continutul celulelor marcate cu culoarea galbena !</t>
        </r>
      </text>
    </comment>
    <comment ref="L47" authorId="0" shapeId="0">
      <text>
        <r>
          <rPr>
            <b/>
            <sz val="9"/>
            <color indexed="81"/>
            <rFont val="Tahoma"/>
            <family val="2"/>
          </rPr>
          <t>Punctajul se calculeaza automat. Va rugam nu modificati continutul celulelor marcate cu culoarea galbena !</t>
        </r>
      </text>
    </comment>
  </commentList>
</comments>
</file>

<file path=xl/comments2.xml><?xml version="1.0" encoding="utf-8"?>
<comments xmlns="http://schemas.openxmlformats.org/spreadsheetml/2006/main">
  <authors>
    <author>COMP</author>
  </authors>
  <commentList>
    <comment ref="I2" authorId="0" shapeId="0">
      <text>
        <r>
          <rPr>
            <b/>
            <sz val="9"/>
            <color indexed="81"/>
            <rFont val="Tahoma"/>
            <family val="2"/>
          </rPr>
          <t>Completati cu 1 pentru DA, respectiv cu 0 pentru NU.</t>
        </r>
      </text>
    </comment>
    <comment ref="J2" authorId="0" shapeId="0">
      <text>
        <r>
          <rPr>
            <b/>
            <sz val="9"/>
            <color indexed="81"/>
            <rFont val="Tahoma"/>
            <family val="2"/>
          </rPr>
          <t>Completati cu 1 pentru DA, respectiv cu 0 pentru NU.</t>
        </r>
      </text>
    </comment>
    <comment ref="K2" authorId="0" shapeId="0">
      <text>
        <r>
          <rPr>
            <b/>
            <sz val="9"/>
            <color indexed="81"/>
            <rFont val="Tahoma"/>
            <family val="2"/>
          </rPr>
          <t>Punctajul se calculeaza automat. Va rugam nu modificati continutul celulelor marcate cu culoarea galbena !</t>
        </r>
      </text>
    </comment>
    <comment ref="L2" authorId="0" shapeId="0">
      <text>
        <r>
          <rPr>
            <b/>
            <sz val="9"/>
            <color indexed="81"/>
            <rFont val="Tahoma"/>
            <family val="2"/>
          </rPr>
          <t>Pentru a usura gasirea lucrarii in Baza ISI - WoS, se va preciza unul dintre identificatori</t>
        </r>
      </text>
    </comment>
    <comment ref="J30" authorId="0" shapeId="0">
      <text>
        <r>
          <rPr>
            <b/>
            <sz val="9"/>
            <color indexed="81"/>
            <rFont val="Tahoma"/>
            <family val="2"/>
          </rPr>
          <t>Completati cu 1 pentru DA, respectiv cu 0 pentru NU.</t>
        </r>
      </text>
    </comment>
    <comment ref="K30" authorId="0" shapeId="0">
      <text>
        <r>
          <rPr>
            <b/>
            <sz val="9"/>
            <color indexed="81"/>
            <rFont val="Tahoma"/>
            <family val="2"/>
          </rPr>
          <t>Punctajul se calculeaza automat. Va rugam nu modificati continutul celulelor marcate cu culoarea galbena !</t>
        </r>
      </text>
    </comment>
    <comment ref="J42" authorId="0" shapeId="0">
      <text>
        <r>
          <rPr>
            <b/>
            <sz val="9"/>
            <color indexed="81"/>
            <rFont val="Tahoma"/>
            <family val="2"/>
          </rPr>
          <t>Completati cu 1 pentru DA, respectiv cu 0 pentru NU.</t>
        </r>
      </text>
    </comment>
    <comment ref="K42" authorId="0" shapeId="0">
      <text>
        <r>
          <rPr>
            <b/>
            <sz val="9"/>
            <color indexed="81"/>
            <rFont val="Tahoma"/>
            <family val="2"/>
          </rPr>
          <t>Punctajul se calculeaza automat. Va rugam nu modificati continutul celulelor marcate cu culoarea galbena !</t>
        </r>
      </text>
    </comment>
    <comment ref="K55" authorId="0" shapeId="0">
      <text>
        <r>
          <rPr>
            <b/>
            <sz val="9"/>
            <color indexed="81"/>
            <rFont val="Tahoma"/>
            <family val="2"/>
          </rPr>
          <t>Punctajul se calculeaza automat. Va rugam nu modificati continutul celulelor marcate cu culoarea galbena !</t>
        </r>
      </text>
    </comment>
  </commentList>
</comments>
</file>

<file path=xl/comments3.xml><?xml version="1.0" encoding="utf-8"?>
<comments xmlns="http://schemas.openxmlformats.org/spreadsheetml/2006/main">
  <authors>
    <author>COMP</author>
  </authors>
  <commentList>
    <comment ref="I2" authorId="0" shapeId="0">
      <text>
        <r>
          <rPr>
            <b/>
            <sz val="9"/>
            <color indexed="81"/>
            <rFont val="Tahoma"/>
            <family val="2"/>
          </rPr>
          <t>Punctajul se calculeaza automat. Va rugam nu modificati continutul celulelor marcate cu culoarea galbena !</t>
        </r>
      </text>
    </comment>
    <comment ref="J2" authorId="0" shapeId="0">
      <text>
        <r>
          <rPr>
            <b/>
            <sz val="9"/>
            <color indexed="81"/>
            <rFont val="Tahoma"/>
            <family val="2"/>
          </rPr>
          <t>Pentru a usura gasirea citarii in Baza ISI - WoS, se va preciza identificatorul WOS al articloului care citeaza si Ref. No unde apare citarea</t>
        </r>
      </text>
    </comment>
    <comment ref="I17" authorId="0" shapeId="0">
      <text>
        <r>
          <rPr>
            <b/>
            <sz val="9"/>
            <color indexed="81"/>
            <rFont val="Tahoma"/>
            <family val="2"/>
          </rPr>
          <t>Punctajul se calculeaza automat. Va rugam nu modificati continutul celulelor marcate cu culoarea galbena !</t>
        </r>
      </text>
    </comment>
  </commentList>
</comments>
</file>

<file path=xl/sharedStrings.xml><?xml version="1.0" encoding="utf-8"?>
<sst xmlns="http://schemas.openxmlformats.org/spreadsheetml/2006/main" count="228" uniqueCount="163">
  <si>
    <t>Domeniul activităților</t>
  </si>
  <si>
    <t>Tipul activităților</t>
  </si>
  <si>
    <t>Categorii și restricții</t>
  </si>
  <si>
    <t>Subcategorii</t>
  </si>
  <si>
    <t>Indicatori 
(Kpi)</t>
  </si>
  <si>
    <t>1.1 Cărți și capitole în cărți de specialitate</t>
  </si>
  <si>
    <t>1.1.1.1 Internaționale</t>
  </si>
  <si>
    <t>1.1.1.2 Naționale</t>
  </si>
  <si>
    <t>1.1.2.1 Internaționale</t>
  </si>
  <si>
    <t>1.1.2.2 Naționale</t>
  </si>
  <si>
    <t>1.2 Suport didactic</t>
  </si>
  <si>
    <t>Punctaj unic pe fiecare activitate</t>
  </si>
  <si>
    <t>Activitatea de cercetare (A2)</t>
  </si>
  <si>
    <t>2.3 Proprietate intelectuală, brevete de invenție, tehnologii și produse omologate (soiuri, hibrizi, rase etc.)</t>
  </si>
  <si>
    <t>2.3.1 Internaționale</t>
  </si>
  <si>
    <t>40/nr. aut</t>
  </si>
  <si>
    <t>2.3.2 Naționale</t>
  </si>
  <si>
    <t>30/nr. aut</t>
  </si>
  <si>
    <t>2.4.1.1 Internaționale</t>
  </si>
  <si>
    <t>2.4.1.2 Naționale</t>
  </si>
  <si>
    <t>2.4.2 Membru în echipă</t>
  </si>
  <si>
    <t>2.4.2.1 Internaționale</t>
  </si>
  <si>
    <t>2.4.2.2 Naționale</t>
  </si>
  <si>
    <t>Autori</t>
  </si>
  <si>
    <t>Pagini</t>
  </si>
  <si>
    <t>Punctaj</t>
  </si>
  <si>
    <t>Factor de impact</t>
  </si>
  <si>
    <t>Total criteriu A1</t>
  </si>
  <si>
    <t>nr. pagini/ (3*nr. autori)</t>
  </si>
  <si>
    <t>nr. pagini/ (7*nr. autori)</t>
  </si>
  <si>
    <t>nr. pagini/ (8*nr. autori)</t>
  </si>
  <si>
    <t>nr. pagini/ (5*nr. autori)</t>
  </si>
  <si>
    <t>nr. pagini/ (2*nr. autori)</t>
  </si>
  <si>
    <t>Nr. autori</t>
  </si>
  <si>
    <t>Denumire activitate</t>
  </si>
  <si>
    <t>Ecologie aplicata, 2013, Editura …., ISBN 973-744-</t>
  </si>
  <si>
    <t>Titlu, an, editura, ISBN</t>
  </si>
  <si>
    <t xml:space="preserve">Popescu I., V. Muresan </t>
  </si>
  <si>
    <t>Punctaj minim - Conferentiar</t>
  </si>
  <si>
    <t>Punctaj minim - Profesor</t>
  </si>
  <si>
    <t>1.1.2 Cărți/capitole de carti ca editor/ coordonator</t>
  </si>
  <si>
    <t>Nr. Autori</t>
  </si>
  <si>
    <r>
      <rPr>
        <b/>
        <sz val="10"/>
        <color indexed="8"/>
        <rFont val="Arial"/>
        <family val="2"/>
        <charset val="238"/>
      </rPr>
      <t>Popescu, I,</t>
    </r>
    <r>
      <rPr>
        <sz val="10"/>
        <color indexed="8"/>
        <rFont val="Arial"/>
        <family val="2"/>
        <charset val="238"/>
      </rPr>
      <t xml:space="preserve"> V.Muresan, 2013, Analysis of …., Journal of…, 30(1):23-30</t>
    </r>
  </si>
  <si>
    <r>
      <t xml:space="preserve">Ardelean, C., </t>
    </r>
    <r>
      <rPr>
        <b/>
        <sz val="10"/>
        <color indexed="8"/>
        <rFont val="Arial"/>
        <family val="2"/>
        <charset val="238"/>
      </rPr>
      <t>Popescu, I,</t>
    </r>
    <r>
      <rPr>
        <sz val="10"/>
        <color indexed="8"/>
        <rFont val="Arial"/>
        <family val="2"/>
        <charset val="238"/>
      </rPr>
      <t xml:space="preserve"> V.Muresan, 2013, Analysis of …., Journal of…, 30(1):23-30</t>
    </r>
  </si>
  <si>
    <t>15/nr autori</t>
  </si>
  <si>
    <t>Brevet xxxx, 2010, Franta - Popescu, Muresan, Ardelean</t>
  </si>
  <si>
    <t>Brevet xxxx, 2010 - Ardelean, Popescu</t>
  </si>
  <si>
    <t>FP 7 …. Study on…. 2008-…</t>
  </si>
  <si>
    <t>CNCSIS A/900/... Cercetări privind …..</t>
  </si>
  <si>
    <t>CNCSIS A/... Cercetări privind …..</t>
  </si>
  <si>
    <t>Nr. Autori articol citat</t>
  </si>
  <si>
    <t>Articol citat</t>
  </si>
  <si>
    <t>Johnson, W., …, 2012, ….</t>
  </si>
  <si>
    <r>
      <t xml:space="preserve">Ardelean, C., </t>
    </r>
    <r>
      <rPr>
        <b/>
        <sz val="10"/>
        <color indexed="8"/>
        <rFont val="Arial"/>
        <family val="2"/>
        <charset val="238"/>
      </rPr>
      <t>Popescu, I,</t>
    </r>
    <r>
      <rPr>
        <sz val="10"/>
        <color indexed="8"/>
        <rFont val="Arial"/>
        <family val="2"/>
        <charset val="238"/>
      </rPr>
      <t xml:space="preserve"> 2009, ……..</t>
    </r>
  </si>
  <si>
    <t>University of ….</t>
  </si>
  <si>
    <t>Membru colectiv editorial Bulletin UASVM</t>
  </si>
  <si>
    <t>Membru Academia Română</t>
  </si>
  <si>
    <t>Membru ASAS</t>
  </si>
  <si>
    <t>Asociatia ...</t>
  </si>
  <si>
    <t>European Association of ...</t>
  </si>
  <si>
    <t>Societatea de ...</t>
  </si>
  <si>
    <t>Consiliul...</t>
  </si>
  <si>
    <t>Total criteriu A3:</t>
  </si>
  <si>
    <t>3.3 Prezentări invitate în plenul unor manifestări ştiinţifice naţionale şi internaţionale şi Profesor invitat (exclusiv POS, ERASMUS)</t>
  </si>
  <si>
    <t>3.3.1 Internaționale</t>
  </si>
  <si>
    <t>3.3.2 Naționale</t>
  </si>
  <si>
    <t>3.5 Recenzor pentru reviste şi manifestări ştiinţifice naţionale şi internaţionale (punctajul se acordă pentru fiecare revistă și manifestare ştiinţifică o singura data/an, indiferent de numărul recenziilor)</t>
  </si>
  <si>
    <t>3.5.1 ISI</t>
  </si>
  <si>
    <t>3.6. Referent în comisii de 
doctorat</t>
  </si>
  <si>
    <t>3.6.1 Internaționale</t>
  </si>
  <si>
    <t>3.6.2 Naționale</t>
  </si>
  <si>
    <t>3.5.2 BDI</t>
  </si>
  <si>
    <t>3.4.1 ISI</t>
  </si>
  <si>
    <t>3.4.2 BDI</t>
  </si>
  <si>
    <t>3.4.3. Naționale și internaționale neindexate</t>
  </si>
  <si>
    <t>3.7.1 Academia Română</t>
  </si>
  <si>
    <t>conducere</t>
  </si>
  <si>
    <t>membru</t>
  </si>
  <si>
    <t>Premii internaționale</t>
  </si>
  <si>
    <t>3.7.2 ASAS, AOSR și academii de ramură</t>
  </si>
  <si>
    <t>3.7.3 Conducere asociații profesionale</t>
  </si>
  <si>
    <t>3.7.5 Consilii și organizații în domeniul educației și cercetării</t>
  </si>
  <si>
    <t>Naționale</t>
  </si>
  <si>
    <t>1.2.2 Indrumătoare de laborator/ aplicații- fara restrictii</t>
  </si>
  <si>
    <t xml:space="preserve">2.1 Articole in extenso în reviste cotate  Thomson Reuters , în volume proceedings indexate Thomson-Reuters si brevete de inventie indexate Web of Science - Derwent </t>
  </si>
  <si>
    <t>3.6.Premii</t>
  </si>
  <si>
    <t>Academia Română</t>
  </si>
  <si>
    <t>ASAS, AOSR, academii de ramură și CNCS</t>
  </si>
  <si>
    <t>Internaționale</t>
  </si>
  <si>
    <t xml:space="preserve"> Naționale</t>
  </si>
  <si>
    <t>Activitatea didactică / profesională (A1)</t>
  </si>
  <si>
    <t>1.1.1 Cărți cu ISBN/capitole ca autor; pentru Profesor minimum 2 în calitate de prim autor; cel puțin o lucrare publicată după ultima promovare sau în ultimii 5 ani; pentru Conferențiar:  minimum 1 carte/capitol în calitate de prim autor; CS I și CS II - fără restricții; Pentru abilitare - aceleași condiții ca la profesor</t>
  </si>
  <si>
    <t>1.3 Coordonare de programe de studii, organizare și coordonare programe de formare  continuă și proiecte educaționale  (POS, Erasmus,sa)</t>
  </si>
  <si>
    <t xml:space="preserve">Punctaj minim - Conferentiar </t>
  </si>
  <si>
    <t xml:space="preserve">Punctaj minim - Profesor </t>
  </si>
  <si>
    <t xml:space="preserve">Punctaj minim - CS I, CS II </t>
  </si>
  <si>
    <t xml:space="preserve"> Fără restricţii</t>
  </si>
  <si>
    <t>DATE CARE SE COMPLETEAZĂ DE CĂTRE CANDIDAT</t>
  </si>
  <si>
    <t>Punctaj minim - CS II</t>
  </si>
  <si>
    <t>Punctaj minim - CS I</t>
  </si>
  <si>
    <t>2.4.1 Director/ responsabil partener proiect  - Minimum 2 pentru Profesor/ CS I; Minimum 1 pentru Conferențiar/ CS II</t>
  </si>
  <si>
    <t>20 * ani de desfășurare</t>
  </si>
  <si>
    <t>10 * ani de desfășurare</t>
  </si>
  <si>
    <t>4 * ani de desfășurare</t>
  </si>
  <si>
    <t>2 * ani de desfășurare</t>
  </si>
  <si>
    <r>
      <t xml:space="preserve">(35+20*factor impact </t>
    </r>
    <r>
      <rPr>
        <b/>
        <sz val="10"/>
        <color indexed="10"/>
        <rFont val="Arial"/>
        <family val="2"/>
        <charset val="238"/>
      </rPr>
      <t>(1)</t>
    </r>
    <r>
      <rPr>
        <b/>
        <sz val="10"/>
        <rFont val="Arial"/>
        <family val="2"/>
        <charset val="238"/>
      </rPr>
      <t>) /nr. autori</t>
    </r>
  </si>
  <si>
    <r>
      <t xml:space="preserve">2.1.1. Profesor/ CS1: Minimum 8 articole, din care minimum 4 în reviste cotate ISI; la 4 dintre lucrari  (dintre care 2 ISI cotate) să fie autor principal/ corespondent/ coordonator (ultim autor - doar dacă este conducator de doctorat) </t>
    </r>
    <r>
      <rPr>
        <b/>
        <sz val="10"/>
        <color indexed="10"/>
        <rFont val="Arial"/>
        <family val="2"/>
      </rPr>
      <t>(2)</t>
    </r>
    <r>
      <rPr>
        <b/>
        <sz val="10"/>
        <color indexed="8"/>
        <rFont val="Arial"/>
        <family val="2"/>
        <charset val="238"/>
      </rPr>
      <t xml:space="preserve">. Cel putin 3 lucrări să fie publicate după ultima promovare sau in ultimii 5 ani.  
2.1.2. Conferențiar/ CS II: Minimum  5 articole, din care  minimum 3 în reviste ISI cotate; la 3 dintre lucrări (dintre care 1 ISI cotată) să fie autor principal/ corespondent/ coordonator (ultim autor - doar daca este conducator de doctorat) </t>
    </r>
    <r>
      <rPr>
        <b/>
        <sz val="10"/>
        <color indexed="10"/>
        <rFont val="Arial"/>
        <family val="2"/>
      </rPr>
      <t>(2)</t>
    </r>
    <r>
      <rPr>
        <b/>
        <sz val="10"/>
        <color indexed="8"/>
        <rFont val="Arial"/>
        <family val="2"/>
        <charset val="238"/>
      </rPr>
      <t>. Cel putin 2 lucrări să fie publicate dupa ultima promovare sau in ultimii 5 ani.</t>
    </r>
  </si>
  <si>
    <r>
      <t xml:space="preserve">3.1 Citări în reviste ISI şi volumele conferinţelor indexate WOS </t>
    </r>
    <r>
      <rPr>
        <b/>
        <sz val="10"/>
        <color indexed="10"/>
        <rFont val="Arial"/>
        <family val="2"/>
      </rPr>
      <t>(4</t>
    </r>
    <r>
      <rPr>
        <b/>
        <sz val="10"/>
        <rFont val="Arial"/>
        <family val="2"/>
        <charset val="238"/>
      </rPr>
      <t>)</t>
    </r>
  </si>
  <si>
    <t>10/nr. autori ai articolului citat x nr. citari</t>
  </si>
  <si>
    <t>Articol in care s-a regasit citarea</t>
  </si>
  <si>
    <t>Coordonare program de formare ….</t>
  </si>
  <si>
    <r>
      <rPr>
        <sz val="10"/>
        <color indexed="10"/>
        <rFont val="Arial"/>
        <family val="2"/>
      </rPr>
      <t xml:space="preserve">* </t>
    </r>
    <r>
      <rPr>
        <sz val="10"/>
        <rFont val="Arial"/>
        <family val="2"/>
        <charset val="238"/>
      </rPr>
      <t xml:space="preserve">Conform RU 37, pentru functia de profesor: calitatea de unic ori prim autor la cel puțin două manuale, inclusiv format electronic, in conformitate cu disciplinele din structura postului scos la concurs, aprobate de Consiliul Didactic al USAMVCN. Această condiție minimă se aplică posturilor aferente domeniilor care nu au prevăzută în standardele minimale naționale această cerință. Conform RU 37, pentru funcția de conferențiar, calitatea de unic ori prim autor la cel puțin un manual, inclusiv format electronic, în conformitate cu disciplinele din structura postului scos la concurs, aprobat de Consiliul Didactic al USAMVCN. Această condiție minimă se aplică posturilor aferente domeniilor care nu au prevăzută în standardele minimale naționale această cerință. </t>
    </r>
  </si>
  <si>
    <r>
      <t xml:space="preserve"> 1.2.1 Manuale, suport de curs inclusiv electronic - fără restricții </t>
    </r>
    <r>
      <rPr>
        <b/>
        <sz val="10"/>
        <color indexed="10"/>
        <rFont val="Arial"/>
        <family val="2"/>
      </rPr>
      <t>*</t>
    </r>
    <r>
      <rPr>
        <b/>
        <sz val="10"/>
        <rFont val="Arial"/>
        <family val="2"/>
      </rPr>
      <t>.</t>
    </r>
    <r>
      <rPr>
        <i/>
        <sz val="10"/>
        <rFont val="Arial"/>
        <family val="2"/>
      </rPr>
      <t xml:space="preserve"> </t>
    </r>
    <r>
      <rPr>
        <b/>
        <sz val="10"/>
        <rFont val="Arial"/>
        <family val="2"/>
      </rPr>
      <t xml:space="preserve">   </t>
    </r>
  </si>
  <si>
    <t>2.2.1. Profesor / CS I: Minimum 15 articole 
2.2.2.  Conferențiar/CS II: Minimum 10 articole</t>
  </si>
  <si>
    <t xml:space="preserve">Total criteriu A2  </t>
  </si>
  <si>
    <t>Universitatea …</t>
  </si>
  <si>
    <t>Membru colectiv editorial al …</t>
  </si>
  <si>
    <t>Recunoașterea și impactul activității (A3)</t>
  </si>
  <si>
    <r>
      <t xml:space="preserve">3.2. Citări în reviste şi volumele conferinţelor BDI </t>
    </r>
    <r>
      <rPr>
        <b/>
        <sz val="10"/>
        <color indexed="10"/>
        <rFont val="Arial"/>
        <family val="2"/>
      </rPr>
      <t>(4) (5)</t>
    </r>
  </si>
  <si>
    <t>5/nr. autori ai articolului citat x nr.citari</t>
  </si>
  <si>
    <t>3.4 Membru în colective de redacţie sau comitete ştiinţifice ale revistelor şi manifestărilor ştiinţifice, Organizator de manifestări Ştiinţifice</t>
  </si>
  <si>
    <t>Descriere</t>
  </si>
  <si>
    <t>Recenzor la …</t>
  </si>
  <si>
    <t>Premiul ….</t>
  </si>
  <si>
    <t>10 x nr. comisii</t>
  </si>
  <si>
    <t>5 x nr. comisii</t>
  </si>
  <si>
    <t>Referent in …</t>
  </si>
  <si>
    <t xml:space="preserve">Premii naționale in domeniu </t>
  </si>
  <si>
    <t>3.7. Membru în academii, organizații, asociații profesionale de prestigiu, naționale și internaționale, apartenență la organizații din domeniul educației și cercetării</t>
  </si>
  <si>
    <t>3.7.4 Asociații profesionale</t>
  </si>
  <si>
    <t>Numele</t>
  </si>
  <si>
    <t>Prenumele</t>
  </si>
  <si>
    <t>Postul didactic vizat</t>
  </si>
  <si>
    <t>Functia didactica actuala</t>
  </si>
  <si>
    <t>Facultatea</t>
  </si>
  <si>
    <t>Institutia</t>
  </si>
  <si>
    <t>Departamentul</t>
  </si>
  <si>
    <t>CANDIDATUL</t>
  </si>
  <si>
    <t>Total criteriu A2</t>
  </si>
  <si>
    <t>Total criteriu A3</t>
  </si>
  <si>
    <t>PUNCTAJUL REALIZAT</t>
  </si>
  <si>
    <t>Data ultimei promovari</t>
  </si>
  <si>
    <t>Anexa Ordin 6.129/2016 - standarde minimale</t>
  </si>
  <si>
    <t>Ordinul ministrului Educației Naționale și Cercetării Științifice nr. 6.129/2016 privind aprobarea standardelor minimale</t>
  </si>
  <si>
    <t>Prim autor?  (1=DA, 0= NU)</t>
  </si>
  <si>
    <t>Autor principal?  (1=DA, 0= NU)</t>
  </si>
  <si>
    <t>Publicată după ultima promovare, sau în ultimii 5 ani?            (1=DA, 0= NU)</t>
  </si>
  <si>
    <t>Regulament privind ocuparea posturilor didactice (RU 37)</t>
  </si>
  <si>
    <t>Prim autor?                   (1=DA, 0= NU)</t>
  </si>
  <si>
    <r>
      <t xml:space="preserve">2.2 Articole în reviste și volumele unor manifestări științifice indexate în alte baze de date internaționale(BDI </t>
    </r>
    <r>
      <rPr>
        <b/>
        <sz val="10"/>
        <color indexed="10"/>
        <rFont val="Arial"/>
        <family val="2"/>
        <charset val="238"/>
      </rPr>
      <t>(3)</t>
    </r>
    <r>
      <rPr>
        <b/>
        <sz val="10"/>
        <rFont val="Arial"/>
        <family val="2"/>
        <charset val="238"/>
      </rPr>
      <t>)</t>
    </r>
  </si>
  <si>
    <t xml:space="preserve">Punctaj minim - CS II </t>
  </si>
  <si>
    <t xml:space="preserve">Punctaj minim - CS I </t>
  </si>
  <si>
    <r>
      <t xml:space="preserve">2.4 Granturi/ proiecte câștigate prin competiție inclusiv proiecte de cercetare/ consultanță (valoare de minim 10.000 Euro echivalenti) </t>
    </r>
    <r>
      <rPr>
        <b/>
        <sz val="10"/>
        <color indexed="10"/>
        <rFont val="Arial"/>
        <family val="2"/>
        <charset val="238"/>
      </rPr>
      <t>(3)</t>
    </r>
  </si>
  <si>
    <t>Autorii, anul publicarii, titlul, revista, vol., paginile, etc.</t>
  </si>
  <si>
    <t>Autorii, anul publicarii, date de identificare, etc.</t>
  </si>
  <si>
    <t>Programul de finantare, titlul, perioada, deviz/buget/valoare, etc.</t>
  </si>
  <si>
    <t>Nr. ani de derulare</t>
  </si>
  <si>
    <t>WOS / DOI</t>
  </si>
  <si>
    <t>WOS si             Ref. No</t>
  </si>
  <si>
    <t>DOCUMENTE DE REFERINŢĂ:</t>
  </si>
  <si>
    <t xml:space="preserve">TOTAL </t>
  </si>
  <si>
    <t>% REALIZAT</t>
  </si>
  <si>
    <t>PUNCTAJUL MINIM NECESAR ABILITARE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</si>
</sst>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 &quot;lei&quot;_-;\-* #,##0.00\ &quot;lei&quot;_-;_-* &quot;-&quot;??\ &quot;lei&quot;_-;_-@_-"/>
  </numFmts>
  <fonts count="30" x14ac:knownFonts="1">
    <font>
      <sz val="10"/>
      <name val="Arial"/>
    </font>
    <font>
      <sz val="10"/>
      <name val="Arial"/>
      <family val="2"/>
    </font>
    <font>
      <sz val="10"/>
      <name val="Arial"/>
      <family val="2"/>
      <charset val="238"/>
    </font>
    <font>
      <b/>
      <sz val="10"/>
      <name val="Arial"/>
      <family val="2"/>
      <charset val="238"/>
    </font>
    <font>
      <sz val="10"/>
      <name val="Arial"/>
      <family val="2"/>
      <charset val="238"/>
    </font>
    <font>
      <sz val="10"/>
      <color indexed="8"/>
      <name val="Arial"/>
      <family val="2"/>
      <charset val="238"/>
    </font>
    <font>
      <b/>
      <sz val="12"/>
      <name val="Arial"/>
      <family val="2"/>
      <charset val="238"/>
    </font>
    <font>
      <b/>
      <sz val="10"/>
      <color indexed="8"/>
      <name val="Arial"/>
      <family val="2"/>
      <charset val="238"/>
    </font>
    <font>
      <b/>
      <sz val="14"/>
      <name val="Arial"/>
      <family val="2"/>
      <charset val="238"/>
    </font>
    <font>
      <b/>
      <sz val="11"/>
      <name val="Arial"/>
      <family val="2"/>
      <charset val="238"/>
    </font>
    <font>
      <b/>
      <sz val="10"/>
      <name val="Arial"/>
      <family val="2"/>
    </font>
    <font>
      <b/>
      <sz val="10"/>
      <color indexed="10"/>
      <name val="Arial"/>
      <family val="2"/>
    </font>
    <font>
      <i/>
      <sz val="8"/>
      <name val="Arial"/>
      <family val="2"/>
    </font>
    <font>
      <b/>
      <sz val="10"/>
      <color indexed="10"/>
      <name val="Arial"/>
      <family val="2"/>
      <charset val="238"/>
    </font>
    <font>
      <sz val="10"/>
      <name val="Arial"/>
      <family val="2"/>
    </font>
    <font>
      <b/>
      <sz val="14"/>
      <name val="Arial"/>
      <family val="2"/>
    </font>
    <font>
      <sz val="10"/>
      <color indexed="10"/>
      <name val="Arial"/>
      <family val="2"/>
    </font>
    <font>
      <i/>
      <sz val="10"/>
      <name val="Arial"/>
      <family val="2"/>
    </font>
    <font>
      <b/>
      <sz val="9"/>
      <color indexed="81"/>
      <name val="Tahoma"/>
      <family val="2"/>
    </font>
    <font>
      <b/>
      <i/>
      <sz val="10"/>
      <name val="Arial"/>
      <family val="2"/>
    </font>
    <font>
      <u/>
      <sz val="10"/>
      <color theme="10"/>
      <name val="Arial"/>
      <family val="2"/>
    </font>
    <font>
      <sz val="10"/>
      <color theme="1"/>
      <name val="Arial"/>
      <family val="2"/>
      <charset val="238"/>
    </font>
    <font>
      <sz val="10"/>
      <color theme="3" tint="0.39997558519241921"/>
      <name val="Arial"/>
      <family val="2"/>
    </font>
    <font>
      <sz val="10"/>
      <color theme="3" tint="0.39997558519241921"/>
      <name val="Arial"/>
      <family val="2"/>
      <charset val="238"/>
    </font>
    <font>
      <b/>
      <sz val="12"/>
      <color theme="1"/>
      <name val="Arial"/>
      <family val="2"/>
    </font>
    <font>
      <b/>
      <sz val="10"/>
      <color theme="1"/>
      <name val="Arial"/>
      <family val="2"/>
      <charset val="238"/>
    </font>
    <font>
      <sz val="10"/>
      <color rgb="FFFF0000"/>
      <name val="Arial"/>
      <family val="2"/>
      <charset val="238"/>
    </font>
    <font>
      <b/>
      <sz val="10"/>
      <color rgb="FFFF0000"/>
      <name val="Arial"/>
      <family val="2"/>
    </font>
    <font>
      <sz val="10"/>
      <color rgb="FF000000"/>
      <name val="Arial"/>
      <family val="2"/>
      <charset val="238"/>
    </font>
    <font>
      <b/>
      <sz val="10"/>
      <color rgb="FFFF0000"/>
      <name val="Arial"/>
      <family val="2"/>
      <charset val="238"/>
    </font>
  </fonts>
  <fills count="17">
    <fill>
      <patternFill patternType="none"/>
    </fill>
    <fill>
      <patternFill patternType="gray125"/>
    </fill>
    <fill>
      <patternFill patternType="solid">
        <fgColor rgb="FFFFFFFF"/>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C000"/>
        <bgColor indexed="64"/>
      </patternFill>
    </fill>
    <fill>
      <patternFill patternType="solid">
        <fgColor rgb="FF00B050"/>
        <bgColor indexed="64"/>
      </patternFill>
    </fill>
    <fill>
      <patternFill patternType="solid">
        <fgColor rgb="FFFFFFCC"/>
        <bgColor indexed="64"/>
      </patternFill>
    </fill>
    <fill>
      <patternFill patternType="solid">
        <fgColor theme="4"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top/>
      <bottom style="medium">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bottom style="thick">
        <color indexed="64"/>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0" fontId="20" fillId="0" borderId="0" applyNumberFormat="0" applyFill="0" applyBorder="0" applyAlignment="0" applyProtection="0">
      <alignment vertical="top"/>
      <protection locked="0"/>
    </xf>
  </cellStyleXfs>
  <cellXfs count="371">
    <xf numFmtId="0" fontId="0" fillId="0" borderId="0" xfId="0"/>
    <xf numFmtId="0" fontId="4" fillId="0" borderId="0" xfId="0" applyFont="1"/>
    <xf numFmtId="0" fontId="4" fillId="0" borderId="0" xfId="0" applyFont="1" applyAlignment="1">
      <alignment horizontal="center" vertical="center"/>
    </xf>
    <xf numFmtId="0" fontId="4" fillId="0" borderId="0" xfId="0" applyFont="1" applyAlignment="1">
      <alignment horizontal="left" vertical="center" wrapText="1"/>
    </xf>
    <xf numFmtId="0" fontId="21" fillId="2" borderId="1" xfId="0" applyFont="1" applyFill="1" applyBorder="1" applyAlignment="1">
      <alignment vertical="top" wrapText="1"/>
    </xf>
    <xf numFmtId="0" fontId="2" fillId="0" borderId="0" xfId="0" applyFont="1" applyAlignment="1">
      <alignment horizontal="left" vertical="center" wrapText="1"/>
    </xf>
    <xf numFmtId="0" fontId="0" fillId="0" borderId="0" xfId="0" applyFill="1"/>
    <xf numFmtId="0" fontId="0" fillId="0" borderId="0" xfId="0" applyFill="1" applyAlignment="1">
      <alignment vertical="center" wrapText="1"/>
    </xf>
    <xf numFmtId="0" fontId="6" fillId="0" borderId="0" xfId="0" applyFont="1" applyFill="1" applyAlignment="1">
      <alignment horizontal="right" vertical="center"/>
    </xf>
    <xf numFmtId="0" fontId="2" fillId="0" borderId="0" xfId="0" applyFont="1" applyAlignment="1">
      <alignment horizontal="center" vertical="center"/>
    </xf>
    <xf numFmtId="0" fontId="2" fillId="0" borderId="0" xfId="0" applyFont="1"/>
    <xf numFmtId="0" fontId="6" fillId="0" borderId="0" xfId="0" applyFont="1" applyAlignment="1">
      <alignment wrapText="1"/>
    </xf>
    <xf numFmtId="0" fontId="2" fillId="0" borderId="2" xfId="0" applyFont="1" applyBorder="1" applyAlignment="1">
      <alignment horizontal="center" vertical="center"/>
    </xf>
    <xf numFmtId="0" fontId="5" fillId="0" borderId="2" xfId="0" applyFont="1" applyBorder="1" applyAlignment="1">
      <alignment horizontal="justify" vertical="center"/>
    </xf>
    <xf numFmtId="0" fontId="3" fillId="0" borderId="0" xfId="0" applyFont="1" applyFill="1" applyAlignment="1">
      <alignment vertical="center" wrapText="1"/>
    </xf>
    <xf numFmtId="0" fontId="0" fillId="0" borderId="0" xfId="0" applyFill="1" applyAlignment="1">
      <alignment horizontal="center"/>
    </xf>
    <xf numFmtId="2" fontId="2" fillId="0" borderId="0" xfId="0" applyNumberFormat="1" applyFont="1" applyAlignment="1">
      <alignment horizontal="center" vertical="center"/>
    </xf>
    <xf numFmtId="2" fontId="2" fillId="0" borderId="0" xfId="0" applyNumberFormat="1" applyFont="1" applyFill="1"/>
    <xf numFmtId="0" fontId="22" fillId="0" borderId="0" xfId="0" applyFont="1" applyAlignment="1">
      <alignment horizontal="center" vertical="center"/>
    </xf>
    <xf numFmtId="0" fontId="23" fillId="0" borderId="0" xfId="0" applyFont="1" applyAlignment="1">
      <alignment horizontal="center" vertical="center"/>
    </xf>
    <xf numFmtId="2" fontId="22" fillId="0" borderId="0" xfId="0" applyNumberFormat="1" applyFont="1" applyFill="1"/>
    <xf numFmtId="0" fontId="2" fillId="0" borderId="1" xfId="0" applyFont="1" applyBorder="1" applyAlignment="1">
      <alignment vertical="top" wrapText="1"/>
    </xf>
    <xf numFmtId="0" fontId="2" fillId="0" borderId="1" xfId="0" applyFont="1" applyBorder="1" applyAlignment="1">
      <alignment vertical="center" wrapText="1"/>
    </xf>
    <xf numFmtId="0" fontId="12" fillId="0" borderId="0" xfId="0" applyFont="1"/>
    <xf numFmtId="0" fontId="2" fillId="0" borderId="3" xfId="0" applyFont="1" applyBorder="1" applyAlignment="1">
      <alignment horizontal="center" vertical="center"/>
    </xf>
    <xf numFmtId="0" fontId="3" fillId="0" borderId="4" xfId="0" applyFont="1" applyFill="1" applyBorder="1" applyAlignment="1">
      <alignment horizontal="center" vertical="top" wrapText="1"/>
    </xf>
    <xf numFmtId="2" fontId="4" fillId="0" borderId="0" xfId="0" applyNumberFormat="1" applyFont="1"/>
    <xf numFmtId="0" fontId="24" fillId="3" borderId="1" xfId="0" applyFont="1" applyFill="1" applyBorder="1" applyAlignment="1">
      <alignment horizontal="right" vertical="center"/>
    </xf>
    <xf numFmtId="1" fontId="24" fillId="3" borderId="1" xfId="0" applyNumberFormat="1" applyFont="1" applyFill="1" applyBorder="1"/>
    <xf numFmtId="0" fontId="24" fillId="3" borderId="1" xfId="0" applyFont="1" applyFill="1" applyBorder="1"/>
    <xf numFmtId="1" fontId="2" fillId="0" borderId="1"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1" xfId="1" applyNumberFormat="1" applyFont="1" applyBorder="1" applyAlignment="1">
      <alignment horizontal="center" vertical="center"/>
    </xf>
    <xf numFmtId="1" fontId="2" fillId="0" borderId="5" xfId="0" applyNumberFormat="1" applyFont="1" applyBorder="1" applyAlignment="1">
      <alignment horizontal="center" vertical="center"/>
    </xf>
    <xf numFmtId="0" fontId="5" fillId="0" borderId="1" xfId="0" applyFont="1" applyBorder="1" applyAlignment="1">
      <alignment horizontal="justify" vertical="center"/>
    </xf>
    <xf numFmtId="0" fontId="21" fillId="0" borderId="1" xfId="0" applyFont="1" applyBorder="1" applyAlignment="1">
      <alignment horizontal="justify" vertical="center"/>
    </xf>
    <xf numFmtId="0" fontId="6" fillId="0" borderId="0" xfId="0" applyFont="1" applyFill="1" applyAlignment="1">
      <alignment vertical="center"/>
    </xf>
    <xf numFmtId="0" fontId="24" fillId="3" borderId="6" xfId="0" applyFont="1" applyFill="1" applyBorder="1" applyAlignment="1">
      <alignment vertical="center"/>
    </xf>
    <xf numFmtId="0" fontId="24" fillId="3" borderId="7" xfId="0" applyFont="1" applyFill="1" applyBorder="1" applyAlignment="1">
      <alignment vertical="center"/>
    </xf>
    <xf numFmtId="0" fontId="24" fillId="3" borderId="8" xfId="0" applyFont="1" applyFill="1" applyBorder="1" applyAlignment="1">
      <alignment vertical="center"/>
    </xf>
    <xf numFmtId="1" fontId="24" fillId="3" borderId="9" xfId="0" applyNumberFormat="1" applyFont="1" applyFill="1" applyBorder="1"/>
    <xf numFmtId="1" fontId="24" fillId="3" borderId="10" xfId="0" applyNumberFormat="1" applyFont="1" applyFill="1" applyBorder="1"/>
    <xf numFmtId="2" fontId="24" fillId="3" borderId="10" xfId="0" applyNumberFormat="1" applyFont="1" applyFill="1" applyBorder="1"/>
    <xf numFmtId="2" fontId="24" fillId="3" borderId="11" xfId="0" applyNumberFormat="1" applyFont="1" applyFill="1" applyBorder="1"/>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10" fillId="4" borderId="12" xfId="0" applyFont="1" applyFill="1" applyBorder="1" applyAlignment="1">
      <alignment horizontal="center" vertical="center"/>
    </xf>
    <xf numFmtId="2" fontId="2" fillId="5" borderId="12" xfId="0" applyNumberFormat="1" applyFont="1" applyFill="1" applyBorder="1" applyAlignment="1">
      <alignment horizontal="center" vertical="center"/>
    </xf>
    <xf numFmtId="2" fontId="2" fillId="5" borderId="10" xfId="0" applyNumberFormat="1" applyFont="1" applyFill="1" applyBorder="1" applyAlignment="1">
      <alignment horizontal="center" vertical="center"/>
    </xf>
    <xf numFmtId="2" fontId="2" fillId="5" borderId="11" xfId="0" applyNumberFormat="1" applyFont="1" applyFill="1" applyBorder="1" applyAlignment="1">
      <alignment horizontal="center" vertical="center"/>
    </xf>
    <xf numFmtId="2" fontId="2" fillId="5" borderId="9" xfId="0" applyNumberFormat="1" applyFont="1" applyFill="1" applyBorder="1" applyAlignment="1">
      <alignment horizontal="center" vertical="center"/>
    </xf>
    <xf numFmtId="2" fontId="2" fillId="5" borderId="9" xfId="0" applyNumberFormat="1" applyFont="1" applyFill="1" applyBorder="1" applyAlignment="1">
      <alignment horizontal="center" vertical="top"/>
    </xf>
    <xf numFmtId="2" fontId="2" fillId="5" borderId="10" xfId="0" applyNumberFormat="1" applyFont="1" applyFill="1" applyBorder="1" applyAlignment="1">
      <alignment horizontal="center" vertical="top"/>
    </xf>
    <xf numFmtId="2" fontId="2" fillId="5" borderId="13" xfId="0" applyNumberFormat="1" applyFont="1" applyFill="1" applyBorder="1" applyAlignment="1">
      <alignment horizontal="center" vertical="center"/>
    </xf>
    <xf numFmtId="1" fontId="2" fillId="5" borderId="10" xfId="0" applyNumberFormat="1" applyFont="1" applyFill="1" applyBorder="1" applyAlignment="1">
      <alignment horizontal="center" vertical="center"/>
    </xf>
    <xf numFmtId="1" fontId="2" fillId="5" borderId="11" xfId="0" applyNumberFormat="1" applyFont="1" applyFill="1" applyBorder="1" applyAlignment="1">
      <alignment horizontal="center" vertical="center"/>
    </xf>
    <xf numFmtId="0" fontId="2" fillId="0" borderId="1" xfId="0" applyFont="1" applyBorder="1" applyAlignment="1">
      <alignment horizontal="left" vertical="top" wrapText="1"/>
    </xf>
    <xf numFmtId="0" fontId="2" fillId="0" borderId="5" xfId="0" applyFont="1" applyBorder="1" applyAlignment="1">
      <alignment horizontal="left" vertical="top" wrapText="1"/>
    </xf>
    <xf numFmtId="2" fontId="8" fillId="6" borderId="14" xfId="0" applyNumberFormat="1" applyFont="1" applyFill="1" applyBorder="1" applyAlignment="1">
      <alignment horizontal="center" vertical="center"/>
    </xf>
    <xf numFmtId="1" fontId="2" fillId="5" borderId="9" xfId="0" applyNumberFormat="1" applyFont="1" applyFill="1" applyBorder="1" applyAlignment="1">
      <alignment horizontal="center" vertical="center"/>
    </xf>
    <xf numFmtId="1" fontId="2" fillId="5" borderId="13" xfId="0" applyNumberFormat="1" applyFont="1" applyFill="1" applyBorder="1" applyAlignment="1">
      <alignment horizontal="center" vertical="center"/>
    </xf>
    <xf numFmtId="0" fontId="0" fillId="0" borderId="2" xfId="0" applyFill="1" applyBorder="1" applyAlignment="1">
      <alignment horizontal="center" vertical="top" wrapText="1"/>
    </xf>
    <xf numFmtId="0" fontId="0" fillId="0" borderId="1" xfId="0" applyFill="1" applyBorder="1" applyAlignment="1">
      <alignment horizontal="center" vertical="top" wrapText="1"/>
    </xf>
    <xf numFmtId="0" fontId="5" fillId="0" borderId="2" xfId="0" applyFont="1" applyBorder="1" applyAlignment="1">
      <alignment horizontal="left" vertical="top"/>
    </xf>
    <xf numFmtId="1" fontId="2" fillId="5" borderId="10" xfId="0" applyNumberFormat="1" applyFont="1" applyFill="1" applyBorder="1" applyAlignment="1">
      <alignment horizontal="center" vertical="top"/>
    </xf>
    <xf numFmtId="1" fontId="2" fillId="5" borderId="11" xfId="0" applyNumberFormat="1" applyFont="1" applyFill="1" applyBorder="1" applyAlignment="1">
      <alignment horizontal="center" vertical="top"/>
    </xf>
    <xf numFmtId="1" fontId="2" fillId="5" borderId="9" xfId="0" applyNumberFormat="1" applyFont="1" applyFill="1" applyBorder="1" applyAlignment="1">
      <alignment horizontal="center" vertical="top"/>
    </xf>
    <xf numFmtId="1" fontId="2" fillId="5" borderId="13" xfId="0" applyNumberFormat="1" applyFont="1" applyFill="1" applyBorder="1" applyAlignment="1">
      <alignment horizontal="center" vertical="top"/>
    </xf>
    <xf numFmtId="0" fontId="3" fillId="0" borderId="15" xfId="0" applyFont="1" applyFill="1" applyBorder="1" applyAlignment="1">
      <alignment vertical="top" wrapText="1"/>
    </xf>
    <xf numFmtId="0" fontId="3" fillId="0" borderId="4" xfId="0" applyFont="1" applyFill="1" applyBorder="1" applyAlignment="1">
      <alignment vertical="top" wrapText="1"/>
    </xf>
    <xf numFmtId="1" fontId="2" fillId="0" borderId="16" xfId="0" applyNumberFormat="1" applyFont="1" applyBorder="1" applyAlignment="1">
      <alignment horizontal="center" vertical="center"/>
    </xf>
    <xf numFmtId="0" fontId="25" fillId="7" borderId="17" xfId="0" applyFont="1" applyFill="1" applyBorder="1" applyAlignment="1">
      <alignment horizontal="center" vertical="center" textRotation="90" wrapText="1"/>
    </xf>
    <xf numFmtId="0" fontId="25" fillId="7" borderId="18"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25" fillId="8" borderId="17" xfId="0" applyFont="1" applyFill="1" applyBorder="1" applyAlignment="1">
      <alignment horizontal="center" vertical="center" textRotation="90" wrapText="1"/>
    </xf>
    <xf numFmtId="0" fontId="25" fillId="8" borderId="18"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9" fillId="9" borderId="17" xfId="0" applyFont="1" applyFill="1" applyBorder="1" applyAlignment="1">
      <alignment horizontal="center" vertical="center" wrapText="1"/>
    </xf>
    <xf numFmtId="0" fontId="10" fillId="0" borderId="7" xfId="0" applyFont="1" applyBorder="1"/>
    <xf numFmtId="0" fontId="0" fillId="0" borderId="10" xfId="0" applyBorder="1"/>
    <xf numFmtId="0" fontId="10" fillId="0" borderId="8" xfId="0" applyFont="1" applyBorder="1"/>
    <xf numFmtId="0" fontId="0" fillId="0" borderId="11" xfId="0" applyBorder="1"/>
    <xf numFmtId="0" fontId="10" fillId="0" borderId="7" xfId="0" applyFont="1" applyBorder="1" applyAlignment="1">
      <alignment horizontal="center"/>
    </xf>
    <xf numFmtId="0" fontId="10" fillId="0" borderId="8" xfId="0" applyFont="1" applyBorder="1" applyAlignment="1">
      <alignment horizontal="center"/>
    </xf>
    <xf numFmtId="0" fontId="20" fillId="0" borderId="0" xfId="2" applyFill="1" applyBorder="1" applyAlignment="1" applyProtection="1">
      <alignment horizontal="left"/>
    </xf>
    <xf numFmtId="0" fontId="10" fillId="4" borderId="19" xfId="0" applyFont="1" applyFill="1" applyBorder="1" applyAlignment="1">
      <alignment horizontal="center" vertical="center" wrapText="1"/>
    </xf>
    <xf numFmtId="0" fontId="26" fillId="0" borderId="0" xfId="0" applyFont="1" applyAlignment="1">
      <alignment horizontal="left" vertical="center"/>
    </xf>
    <xf numFmtId="0" fontId="26" fillId="0" borderId="0" xfId="0" applyFont="1" applyAlignment="1">
      <alignment vertical="center"/>
    </xf>
    <xf numFmtId="0" fontId="12" fillId="0" borderId="0" xfId="0" applyFont="1" applyFill="1" applyBorder="1" applyAlignment="1">
      <alignment horizontal="center" vertical="center"/>
    </xf>
    <xf numFmtId="0" fontId="12" fillId="0" borderId="0" xfId="0" applyFont="1" applyFill="1" applyBorder="1"/>
    <xf numFmtId="0" fontId="2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xf numFmtId="2" fontId="2" fillId="5" borderId="20" xfId="0" applyNumberFormat="1" applyFont="1" applyFill="1" applyBorder="1" applyAlignment="1">
      <alignment horizontal="center" vertical="center"/>
    </xf>
    <xf numFmtId="0" fontId="10" fillId="4" borderId="2" xfId="0" applyFont="1" applyFill="1" applyBorder="1" applyAlignment="1">
      <alignment horizontal="center" vertical="center" wrapText="1"/>
    </xf>
    <xf numFmtId="164" fontId="10" fillId="4" borderId="2" xfId="0" applyNumberFormat="1" applyFont="1" applyFill="1" applyBorder="1" applyAlignment="1">
      <alignment horizontal="center" vertical="center"/>
    </xf>
    <xf numFmtId="0" fontId="10" fillId="6" borderId="9" xfId="0" applyFont="1" applyFill="1" applyBorder="1" applyAlignment="1">
      <alignment horizontal="center" vertical="center"/>
    </xf>
    <xf numFmtId="164" fontId="10" fillId="4" borderId="2"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3"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4" borderId="18" xfId="0" applyFont="1" applyFill="1" applyBorder="1" applyAlignment="1">
      <alignment horizontal="center" vertical="center" wrapText="1"/>
    </xf>
    <xf numFmtId="0" fontId="26" fillId="0" borderId="0" xfId="0" applyFont="1" applyFill="1" applyBorder="1" applyAlignment="1">
      <alignment horizontal="left" vertical="center"/>
    </xf>
    <xf numFmtId="0" fontId="12" fillId="8" borderId="4" xfId="0" applyFont="1" applyFill="1" applyBorder="1" applyAlignment="1">
      <alignment horizontal="center" vertical="center" wrapText="1"/>
    </xf>
    <xf numFmtId="0" fontId="10" fillId="4" borderId="4" xfId="0" applyFont="1" applyFill="1" applyBorder="1" applyAlignment="1">
      <alignment horizontal="center" vertical="center" wrapText="1"/>
    </xf>
    <xf numFmtId="164" fontId="10" fillId="4" borderId="4" xfId="0" applyNumberFormat="1" applyFont="1" applyFill="1" applyBorder="1" applyAlignment="1">
      <alignment horizontal="center" vertical="center"/>
    </xf>
    <xf numFmtId="164" fontId="10" fillId="4" borderId="4" xfId="0" applyNumberFormat="1" applyFont="1" applyFill="1" applyBorder="1" applyAlignment="1">
      <alignment horizontal="center" vertical="center" wrapText="1"/>
    </xf>
    <xf numFmtId="0" fontId="10" fillId="4" borderId="4" xfId="0" applyFont="1" applyFill="1" applyBorder="1" applyAlignment="1">
      <alignment horizontal="center" vertical="center"/>
    </xf>
    <xf numFmtId="0" fontId="10" fillId="4" borderId="21" xfId="0" applyFont="1" applyFill="1" applyBorder="1" applyAlignment="1">
      <alignment horizontal="center" vertical="center" wrapText="1"/>
    </xf>
    <xf numFmtId="0" fontId="10" fillId="6" borderId="22" xfId="0" applyFont="1" applyFill="1" applyBorder="1" applyAlignment="1">
      <alignment horizontal="center" vertical="center"/>
    </xf>
    <xf numFmtId="0" fontId="10" fillId="4" borderId="16" xfId="0" applyFont="1" applyFill="1" applyBorder="1" applyAlignment="1">
      <alignment horizontal="center" vertical="center" wrapText="1"/>
    </xf>
    <xf numFmtId="164" fontId="10" fillId="4" borderId="16" xfId="0" applyNumberFormat="1" applyFont="1" applyFill="1" applyBorder="1" applyAlignment="1">
      <alignment horizontal="center" vertical="center"/>
    </xf>
    <xf numFmtId="0" fontId="10" fillId="6" borderId="12" xfId="0" applyFont="1" applyFill="1" applyBorder="1" applyAlignment="1">
      <alignment horizontal="center" vertical="center"/>
    </xf>
    <xf numFmtId="0" fontId="2" fillId="0" borderId="5" xfId="0" applyFont="1" applyBorder="1" applyAlignment="1">
      <alignment vertical="center" wrapText="1"/>
    </xf>
    <xf numFmtId="0" fontId="20" fillId="0" borderId="0" xfId="2" applyAlignment="1" applyProtection="1"/>
    <xf numFmtId="1" fontId="9" fillId="10" borderId="1" xfId="0" applyNumberFormat="1" applyFont="1" applyFill="1" applyBorder="1" applyAlignment="1">
      <alignment horizontal="center"/>
    </xf>
    <xf numFmtId="0" fontId="6" fillId="11" borderId="1" xfId="0" applyFont="1" applyFill="1" applyBorder="1" applyAlignment="1">
      <alignment horizontal="right" vertical="center"/>
    </xf>
    <xf numFmtId="0" fontId="3" fillId="4" borderId="4" xfId="0" applyFont="1" applyFill="1" applyBorder="1" applyAlignment="1">
      <alignment horizontal="center" vertical="center" wrapText="1"/>
    </xf>
    <xf numFmtId="0" fontId="4" fillId="0" borderId="1" xfId="0" applyFont="1" applyBorder="1" applyAlignment="1">
      <alignment horizontal="center" vertical="center"/>
    </xf>
    <xf numFmtId="0" fontId="3" fillId="4" borderId="2" xfId="0" applyFont="1" applyFill="1" applyBorder="1" applyAlignment="1">
      <alignment horizontal="center" vertical="center" wrapText="1"/>
    </xf>
    <xf numFmtId="1" fontId="2" fillId="0" borderId="5" xfId="1" applyNumberFormat="1" applyFont="1" applyBorder="1" applyAlignment="1">
      <alignment horizontal="center" vertical="center"/>
    </xf>
    <xf numFmtId="0" fontId="8" fillId="12" borderId="23" xfId="0" applyFont="1" applyFill="1" applyBorder="1" applyAlignment="1">
      <alignment horizontal="right" vertical="center"/>
    </xf>
    <xf numFmtId="2" fontId="15" fillId="6" borderId="20" xfId="0" applyNumberFormat="1" applyFont="1" applyFill="1" applyBorder="1" applyAlignment="1">
      <alignment horizontal="center" vertical="center"/>
    </xf>
    <xf numFmtId="0" fontId="3" fillId="4" borderId="16" xfId="0" applyFont="1" applyFill="1" applyBorder="1" applyAlignment="1">
      <alignment horizontal="center" vertical="center" wrapText="1"/>
    </xf>
    <xf numFmtId="1" fontId="3" fillId="4" borderId="16" xfId="0" applyNumberFormat="1" applyFont="1" applyFill="1" applyBorder="1" applyAlignment="1">
      <alignment horizontal="center" vertical="center" wrapText="1"/>
    </xf>
    <xf numFmtId="1" fontId="2" fillId="5" borderId="12" xfId="0" applyNumberFormat="1" applyFont="1" applyFill="1" applyBorder="1" applyAlignment="1">
      <alignment horizontal="center" vertical="center"/>
    </xf>
    <xf numFmtId="1" fontId="24" fillId="0" borderId="0" xfId="0" applyNumberFormat="1" applyFont="1" applyFill="1" applyBorder="1"/>
    <xf numFmtId="0" fontId="24" fillId="0" borderId="0" xfId="0" applyFont="1" applyFill="1" applyBorder="1"/>
    <xf numFmtId="0" fontId="10" fillId="6" borderId="21" xfId="0" applyFont="1" applyFill="1" applyBorder="1" applyAlignment="1">
      <alignment horizontal="center" vertical="center"/>
    </xf>
    <xf numFmtId="2" fontId="2" fillId="5" borderId="24" xfId="0" applyNumberFormat="1" applyFont="1" applyFill="1" applyBorder="1" applyAlignment="1">
      <alignment horizontal="center" vertical="center"/>
    </xf>
    <xf numFmtId="2" fontId="2" fillId="5" borderId="25" xfId="0" applyNumberFormat="1" applyFont="1" applyFill="1" applyBorder="1" applyAlignment="1">
      <alignment horizontal="center" vertical="center"/>
    </xf>
    <xf numFmtId="0" fontId="25" fillId="7" borderId="15" xfId="0" applyFont="1" applyFill="1" applyBorder="1" applyAlignment="1">
      <alignment horizontal="center" vertical="center" textRotation="90" wrapText="1"/>
    </xf>
    <xf numFmtId="0" fontId="25" fillId="7" borderId="4" xfId="0" applyFont="1" applyFill="1" applyBorder="1" applyAlignment="1">
      <alignment horizontal="center" vertical="center" wrapText="1"/>
    </xf>
    <xf numFmtId="0" fontId="10" fillId="6" borderId="19" xfId="0" applyFont="1" applyFill="1" applyBorder="1" applyAlignment="1">
      <alignment horizontal="center" vertical="center"/>
    </xf>
    <xf numFmtId="0" fontId="10" fillId="13" borderId="14" xfId="0" applyFont="1" applyFill="1" applyBorder="1" applyAlignment="1">
      <alignment horizontal="center" vertical="center"/>
    </xf>
    <xf numFmtId="0" fontId="21" fillId="2" borderId="5" xfId="0" applyFont="1" applyFill="1" applyBorder="1" applyAlignment="1">
      <alignment vertical="top" wrapText="1"/>
    </xf>
    <xf numFmtId="2" fontId="2" fillId="0" borderId="5" xfId="1" applyNumberFormat="1" applyFont="1" applyFill="1" applyBorder="1" applyAlignment="1">
      <alignment horizontal="center" vertical="center"/>
    </xf>
    <xf numFmtId="1" fontId="2" fillId="0" borderId="5" xfId="1" applyNumberFormat="1" applyFont="1" applyFill="1" applyBorder="1" applyAlignment="1">
      <alignment horizontal="center" vertical="center"/>
    </xf>
    <xf numFmtId="2" fontId="2" fillId="5" borderId="26" xfId="0" applyNumberFormat="1" applyFont="1" applyFill="1" applyBorder="1" applyAlignment="1">
      <alignment horizontal="center" vertical="center"/>
    </xf>
    <xf numFmtId="0" fontId="26" fillId="10" borderId="9" xfId="0" applyFont="1" applyFill="1" applyBorder="1" applyAlignment="1">
      <alignment horizontal="left"/>
    </xf>
    <xf numFmtId="0" fontId="4" fillId="10" borderId="10" xfId="0" applyFont="1" applyFill="1" applyBorder="1"/>
    <xf numFmtId="0" fontId="4" fillId="10" borderId="11" xfId="0" applyFont="1" applyFill="1" applyBorder="1"/>
    <xf numFmtId="0" fontId="10" fillId="13" borderId="22"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25" fillId="4" borderId="4" xfId="0" applyFont="1" applyFill="1" applyBorder="1" applyAlignment="1">
      <alignment horizontal="center" vertical="center" wrapText="1"/>
    </xf>
    <xf numFmtId="2" fontId="2" fillId="5" borderId="1" xfId="0" applyNumberFormat="1" applyFont="1" applyFill="1" applyBorder="1" applyAlignment="1">
      <alignment horizontal="center" vertical="top"/>
    </xf>
    <xf numFmtId="2" fontId="2" fillId="5" borderId="2" xfId="0" applyNumberFormat="1" applyFont="1" applyFill="1" applyBorder="1" applyAlignment="1">
      <alignment horizontal="center" vertical="top"/>
    </xf>
    <xf numFmtId="0" fontId="0" fillId="10" borderId="9" xfId="0" applyFill="1" applyBorder="1" applyAlignment="1">
      <alignment vertical="center" wrapText="1"/>
    </xf>
    <xf numFmtId="0" fontId="0" fillId="10" borderId="10" xfId="0" applyFill="1" applyBorder="1" applyAlignment="1">
      <alignment vertical="center" wrapText="1"/>
    </xf>
    <xf numFmtId="0" fontId="3" fillId="0" borderId="5" xfId="0" applyFont="1" applyFill="1" applyBorder="1" applyAlignment="1">
      <alignment horizontal="left" vertical="top" wrapText="1"/>
    </xf>
    <xf numFmtId="0" fontId="0" fillId="0" borderId="5" xfId="0" applyFill="1" applyBorder="1" applyAlignment="1">
      <alignment horizontal="center" vertical="top" wrapText="1"/>
    </xf>
    <xf numFmtId="2" fontId="2" fillId="5" borderId="5" xfId="0" applyNumberFormat="1" applyFont="1" applyFill="1" applyBorder="1" applyAlignment="1">
      <alignment horizontal="center" vertical="top"/>
    </xf>
    <xf numFmtId="0" fontId="0" fillId="10" borderId="11" xfId="0" applyFill="1" applyBorder="1" applyAlignment="1">
      <alignment vertical="center" wrapText="1"/>
    </xf>
    <xf numFmtId="2" fontId="2" fillId="5" borderId="11" xfId="0" applyNumberFormat="1" applyFont="1" applyFill="1" applyBorder="1" applyAlignment="1">
      <alignment horizontal="center" vertical="top"/>
    </xf>
    <xf numFmtId="1" fontId="2" fillId="5" borderId="22" xfId="0" applyNumberFormat="1" applyFont="1" applyFill="1" applyBorder="1" applyAlignment="1">
      <alignment horizontal="center" vertical="center"/>
    </xf>
    <xf numFmtId="2" fontId="8" fillId="6" borderId="20" xfId="0" applyNumberFormat="1" applyFont="1" applyFill="1" applyBorder="1" applyAlignment="1">
      <alignment horizontal="right" vertical="center"/>
    </xf>
    <xf numFmtId="0" fontId="3" fillId="0" borderId="4" xfId="0" applyFont="1" applyFill="1" applyBorder="1" applyAlignment="1">
      <alignment horizontal="center" vertical="center" wrapText="1"/>
    </xf>
    <xf numFmtId="0" fontId="10" fillId="0" borderId="0" xfId="0" applyFont="1" applyBorder="1" applyAlignment="1">
      <alignment horizontal="center"/>
    </xf>
    <xf numFmtId="2" fontId="0" fillId="0" borderId="0" xfId="0" applyNumberFormat="1" applyBorder="1" applyAlignment="1">
      <alignment horizontal="center"/>
    </xf>
    <xf numFmtId="2" fontId="0" fillId="0" borderId="25" xfId="0" applyNumberFormat="1" applyBorder="1" applyAlignment="1">
      <alignment horizontal="center"/>
    </xf>
    <xf numFmtId="2" fontId="0" fillId="0" borderId="26" xfId="0" applyNumberFormat="1" applyBorder="1" applyAlignment="1">
      <alignment horizontal="center"/>
    </xf>
    <xf numFmtId="0" fontId="0" fillId="0" borderId="30" xfId="0" applyBorder="1"/>
    <xf numFmtId="0" fontId="0" fillId="0" borderId="13" xfId="0" applyBorder="1"/>
    <xf numFmtId="0" fontId="0" fillId="0" borderId="12" xfId="0" applyBorder="1"/>
    <xf numFmtId="0" fontId="10" fillId="0" borderId="55" xfId="0" applyFont="1" applyBorder="1" applyAlignment="1">
      <alignment horizontal="center"/>
    </xf>
    <xf numFmtId="2" fontId="0" fillId="0" borderId="18" xfId="0" applyNumberFormat="1" applyBorder="1"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xf numFmtId="0" fontId="3" fillId="4" borderId="14" xfId="0" applyFont="1" applyFill="1" applyBorder="1"/>
    <xf numFmtId="0" fontId="29" fillId="0" borderId="29" xfId="0" applyFont="1" applyBorder="1" applyAlignment="1">
      <alignment horizontal="center"/>
    </xf>
    <xf numFmtId="0" fontId="0" fillId="0" borderId="11" xfId="0" applyBorder="1" applyAlignment="1">
      <alignment horizontal="center"/>
    </xf>
    <xf numFmtId="0" fontId="0" fillId="0" borderId="30" xfId="0" applyBorder="1" applyAlignment="1">
      <alignment horizontal="center"/>
    </xf>
    <xf numFmtId="0" fontId="10" fillId="4" borderId="27" xfId="0" applyFont="1" applyFill="1" applyBorder="1" applyAlignment="1">
      <alignment horizontal="center"/>
    </xf>
    <xf numFmtId="0" fontId="10" fillId="4" borderId="28" xfId="0" applyFont="1" applyFill="1" applyBorder="1" applyAlignment="1">
      <alignment horizontal="center"/>
    </xf>
    <xf numFmtId="0" fontId="10" fillId="4" borderId="65" xfId="0" applyFont="1" applyFill="1" applyBorder="1" applyAlignment="1">
      <alignment horizontal="center"/>
    </xf>
    <xf numFmtId="0" fontId="27" fillId="6" borderId="29" xfId="0" applyFont="1" applyFill="1" applyBorder="1" applyAlignment="1">
      <alignment horizontal="center"/>
    </xf>
    <xf numFmtId="0" fontId="27" fillId="6" borderId="30" xfId="0" applyFont="1" applyFill="1" applyBorder="1" applyAlignment="1">
      <alignment horizontal="center"/>
    </xf>
    <xf numFmtId="0" fontId="2" fillId="0" borderId="5" xfId="0" applyFont="1" applyBorder="1" applyAlignment="1">
      <alignment horizontal="center" vertical="center"/>
    </xf>
    <xf numFmtId="0" fontId="8" fillId="12" borderId="29" xfId="0" applyFont="1" applyFill="1" applyBorder="1" applyAlignment="1">
      <alignment horizontal="center" vertical="center"/>
    </xf>
    <xf numFmtId="0" fontId="8" fillId="12" borderId="55" xfId="0" applyFont="1" applyFill="1" applyBorder="1" applyAlignment="1">
      <alignment horizontal="center" vertical="center"/>
    </xf>
    <xf numFmtId="0" fontId="8" fillId="12" borderId="56" xfId="0" applyFont="1" applyFill="1" applyBorder="1" applyAlignment="1">
      <alignment horizontal="center" vertical="center"/>
    </xf>
    <xf numFmtId="0" fontId="3" fillId="4" borderId="35"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4" borderId="52" xfId="0" applyFont="1" applyFill="1" applyBorder="1" applyAlignment="1">
      <alignment horizontal="center" vertical="center" wrapText="1"/>
    </xf>
    <xf numFmtId="0" fontId="2" fillId="0" borderId="25" xfId="0" applyFont="1" applyBorder="1" applyAlignment="1">
      <alignment horizontal="left" vertical="top" wrapText="1"/>
    </xf>
    <xf numFmtId="0" fontId="2" fillId="0" borderId="53" xfId="0" applyFont="1" applyBorder="1" applyAlignment="1">
      <alignment horizontal="left" vertical="top" wrapText="1"/>
    </xf>
    <xf numFmtId="0" fontId="2" fillId="0" borderId="32" xfId="0" applyFont="1" applyBorder="1" applyAlignment="1">
      <alignment horizontal="left" vertical="top" wrapText="1"/>
    </xf>
    <xf numFmtId="0" fontId="14" fillId="15" borderId="36" xfId="0" applyFont="1" applyFill="1" applyBorder="1" applyAlignment="1">
      <alignment horizontal="left" vertical="top" wrapText="1"/>
    </xf>
    <xf numFmtId="0" fontId="2" fillId="15" borderId="47" xfId="0" applyFont="1" applyFill="1" applyBorder="1" applyAlignment="1">
      <alignment horizontal="left" vertical="top" wrapText="1"/>
    </xf>
    <xf numFmtId="0" fontId="2" fillId="15" borderId="48" xfId="0" applyFont="1" applyFill="1" applyBorder="1" applyAlignment="1">
      <alignment horizontal="left" vertical="top" wrapText="1"/>
    </xf>
    <xf numFmtId="0" fontId="2" fillId="15" borderId="49" xfId="0" applyFont="1" applyFill="1" applyBorder="1" applyAlignment="1">
      <alignment horizontal="left" vertical="top" wrapText="1"/>
    </xf>
    <xf numFmtId="0" fontId="2" fillId="15" borderId="0" xfId="0" applyFont="1" applyFill="1" applyBorder="1" applyAlignment="1">
      <alignment horizontal="left" vertical="top" wrapText="1"/>
    </xf>
    <xf numFmtId="0" fontId="2" fillId="15" borderId="50" xfId="0" applyFont="1" applyFill="1" applyBorder="1" applyAlignment="1">
      <alignment horizontal="left" vertical="top" wrapText="1"/>
    </xf>
    <xf numFmtId="0" fontId="2" fillId="15" borderId="35" xfId="0" applyFont="1" applyFill="1" applyBorder="1" applyAlignment="1">
      <alignment horizontal="left" vertical="top" wrapText="1"/>
    </xf>
    <xf numFmtId="0" fontId="2" fillId="15" borderId="51" xfId="0" applyFont="1" applyFill="1" applyBorder="1" applyAlignment="1">
      <alignment horizontal="left" vertical="top" wrapText="1"/>
    </xf>
    <xf numFmtId="0" fontId="2" fillId="15" borderId="52" xfId="0" applyFont="1" applyFill="1" applyBorder="1" applyAlignment="1">
      <alignment horizontal="left" vertical="top" wrapText="1"/>
    </xf>
    <xf numFmtId="0" fontId="2" fillId="0" borderId="26" xfId="0" applyFont="1" applyBorder="1" applyAlignment="1">
      <alignment horizontal="left" vertical="top" wrapText="1"/>
    </xf>
    <xf numFmtId="0" fontId="2" fillId="0" borderId="54" xfId="0" applyFont="1" applyBorder="1" applyAlignment="1">
      <alignment horizontal="left" vertical="top" wrapText="1"/>
    </xf>
    <xf numFmtId="0" fontId="2" fillId="0" borderId="33" xfId="0" applyFont="1" applyBorder="1" applyAlignment="1">
      <alignment horizontal="left" vertical="top"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6" xfId="0" applyFont="1" applyBorder="1" applyAlignment="1">
      <alignment horizontal="center"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3" fillId="0" borderId="27" xfId="0" applyFont="1" applyBorder="1" applyAlignment="1">
      <alignment horizontal="left" vertical="top" wrapText="1"/>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0" fontId="10" fillId="0" borderId="6" xfId="0" applyFont="1" applyBorder="1" applyAlignment="1">
      <alignment horizontal="left" vertical="top" wrapText="1"/>
    </xf>
    <xf numFmtId="0" fontId="0" fillId="0" borderId="7" xfId="0" applyBorder="1"/>
    <xf numFmtId="0" fontId="0" fillId="0" borderId="34" xfId="0" applyBorder="1"/>
    <xf numFmtId="0" fontId="3" fillId="0" borderId="2" xfId="0" applyFont="1" applyBorder="1" applyAlignment="1">
      <alignment horizontal="left" vertical="top" wrapText="1"/>
    </xf>
    <xf numFmtId="0" fontId="3" fillId="0" borderId="1" xfId="0" applyFont="1" applyBorder="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horizontal="center" vertical="center" wrapText="1"/>
    </xf>
    <xf numFmtId="0" fontId="10" fillId="4" borderId="2" xfId="0" applyFont="1" applyFill="1" applyBorder="1" applyAlignment="1">
      <alignment horizontal="center" vertical="center" wrapText="1"/>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NumberFormat="1" applyFont="1" applyBorder="1" applyAlignment="1">
      <alignment horizontal="left" vertical="top" wrapText="1"/>
    </xf>
    <xf numFmtId="0" fontId="3" fillId="0" borderId="7" xfId="0" applyNumberFormat="1" applyFont="1" applyBorder="1" applyAlignment="1">
      <alignment horizontal="left" vertical="top" wrapText="1"/>
    </xf>
    <xf numFmtId="0" fontId="3" fillId="0" borderId="34" xfId="0" applyNumberFormat="1" applyFont="1" applyBorder="1" applyAlignment="1">
      <alignment horizontal="left" vertical="top" wrapText="1"/>
    </xf>
    <xf numFmtId="0" fontId="3" fillId="0" borderId="43" xfId="0" applyFont="1" applyBorder="1" applyAlignment="1">
      <alignment horizontal="left" vertical="top" wrapText="1"/>
    </xf>
    <xf numFmtId="0" fontId="3" fillId="0" borderId="34" xfId="0" applyFont="1" applyBorder="1" applyAlignment="1">
      <alignment horizontal="left" vertical="top" wrapText="1"/>
    </xf>
    <xf numFmtId="0" fontId="3" fillId="0" borderId="16" xfId="0" applyFont="1" applyBorder="1" applyAlignment="1">
      <alignment horizontal="left" vertical="top" wrapText="1"/>
    </xf>
    <xf numFmtId="0" fontId="25" fillId="0" borderId="16" xfId="0" applyFont="1" applyBorder="1" applyAlignment="1">
      <alignment horizontal="center" vertical="top" textRotation="90" wrapText="1"/>
    </xf>
    <xf numFmtId="0" fontId="25" fillId="0" borderId="1" xfId="0" applyFont="1" applyBorder="1" applyAlignment="1">
      <alignment horizontal="center" vertical="top" textRotation="90" wrapText="1"/>
    </xf>
    <xf numFmtId="0" fontId="25" fillId="0" borderId="25" xfId="0" applyFont="1" applyBorder="1" applyAlignment="1">
      <alignment horizontal="center" vertical="top" textRotation="90" wrapText="1"/>
    </xf>
    <xf numFmtId="0" fontId="3" fillId="0" borderId="35" xfId="0" applyFont="1" applyBorder="1" applyAlignment="1">
      <alignment horizontal="left" vertical="top" wrapText="1"/>
    </xf>
    <xf numFmtId="0" fontId="3" fillId="0" borderId="25"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3" fillId="0" borderId="46" xfId="0" applyFont="1" applyBorder="1" applyAlignment="1">
      <alignment horizontal="left" vertical="top" wrapText="1"/>
    </xf>
    <xf numFmtId="0" fontId="25" fillId="14" borderId="18" xfId="0" applyFont="1" applyFill="1" applyBorder="1" applyAlignment="1">
      <alignment horizontal="center" vertical="center" wrapText="1"/>
    </xf>
    <xf numFmtId="0" fontId="25" fillId="14" borderId="19" xfId="0" applyFont="1" applyFill="1" applyBorder="1" applyAlignment="1">
      <alignment horizontal="center" vertical="center" wrapText="1"/>
    </xf>
    <xf numFmtId="0" fontId="25" fillId="14" borderId="14" xfId="0" applyFont="1" applyFill="1" applyBorder="1" applyAlignment="1">
      <alignment horizontal="center" vertical="center" wrapText="1"/>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3" fillId="0" borderId="2" xfId="0" applyFont="1" applyBorder="1" applyAlignment="1">
      <alignment horizontal="center" vertical="top" wrapText="1"/>
    </xf>
    <xf numFmtId="0" fontId="0" fillId="0" borderId="1" xfId="0" applyBorder="1"/>
    <xf numFmtId="0" fontId="0" fillId="0" borderId="3" xfId="0" applyBorder="1"/>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33" xfId="0" applyFont="1" applyBorder="1" applyAlignment="1">
      <alignment horizontal="center" vertical="center"/>
    </xf>
    <xf numFmtId="0" fontId="10" fillId="4" borderId="16" xfId="0" applyFont="1" applyFill="1" applyBorder="1" applyAlignment="1">
      <alignment horizontal="center" vertical="center"/>
    </xf>
    <xf numFmtId="0" fontId="21" fillId="0" borderId="1" xfId="0" applyFont="1" applyBorder="1" applyAlignment="1">
      <alignment horizontal="left" vertical="center" wrapText="1"/>
    </xf>
    <xf numFmtId="0" fontId="25" fillId="14" borderId="49" xfId="0" applyFont="1" applyFill="1" applyBorder="1" applyAlignment="1">
      <alignment horizontal="center" vertical="center" wrapText="1"/>
    </xf>
    <xf numFmtId="0" fontId="25" fillId="14"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5" fillId="0" borderId="16" xfId="0" applyFont="1" applyBorder="1" applyAlignment="1">
      <alignment horizontal="left" vertical="center" wrapText="1"/>
    </xf>
    <xf numFmtId="0" fontId="5" fillId="0" borderId="1" xfId="0" applyFont="1" applyBorder="1" applyAlignment="1">
      <alignment horizontal="left" vertical="center" wrapText="1"/>
    </xf>
    <xf numFmtId="0" fontId="3" fillId="0" borderId="49" xfId="0" applyFont="1" applyBorder="1" applyAlignment="1">
      <alignment horizontal="left" vertical="top" wrapText="1"/>
    </xf>
    <xf numFmtId="0" fontId="3" fillId="0" borderId="23" xfId="0" applyFont="1" applyBorder="1" applyAlignment="1">
      <alignment horizontal="left" vertical="top" wrapText="1"/>
    </xf>
    <xf numFmtId="0" fontId="2" fillId="0" borderId="2" xfId="0" applyFont="1" applyBorder="1" applyAlignment="1">
      <alignment horizontal="left" vertical="center" wrapText="1"/>
    </xf>
    <xf numFmtId="0" fontId="28" fillId="0" borderId="16" xfId="0" applyFont="1" applyFill="1" applyBorder="1" applyAlignment="1">
      <alignment horizontal="left" vertical="center" wrapText="1"/>
    </xf>
    <xf numFmtId="0" fontId="7" fillId="4" borderId="16" xfId="0" applyFont="1" applyFill="1" applyBorder="1" applyAlignment="1">
      <alignment horizontal="center" vertical="center"/>
    </xf>
    <xf numFmtId="0" fontId="21" fillId="0" borderId="5" xfId="0" applyFont="1" applyBorder="1" applyAlignment="1">
      <alignment horizontal="left" vertical="center" wrapText="1"/>
    </xf>
    <xf numFmtId="0" fontId="3" fillId="0" borderId="57" xfId="0" applyFont="1" applyBorder="1" applyAlignment="1">
      <alignment horizontal="left" vertical="top" wrapText="1"/>
    </xf>
    <xf numFmtId="0" fontId="3" fillId="4" borderId="16" xfId="0" applyFont="1" applyFill="1" applyBorder="1" applyAlignment="1">
      <alignment horizontal="center" vertical="center" wrapText="1"/>
    </xf>
    <xf numFmtId="0" fontId="5" fillId="0" borderId="1" xfId="0" applyFont="1" applyBorder="1" applyAlignment="1">
      <alignment horizontal="left" vertical="center"/>
    </xf>
    <xf numFmtId="0" fontId="5" fillId="0" borderId="5" xfId="0" applyFont="1" applyBorder="1" applyAlignment="1">
      <alignment horizontal="left" vertical="center"/>
    </xf>
    <xf numFmtId="0" fontId="25" fillId="0" borderId="43" xfId="0" applyFont="1" applyBorder="1" applyAlignment="1">
      <alignment horizontal="left" vertical="center" textRotation="90" wrapText="1"/>
    </xf>
    <xf numFmtId="0" fontId="25" fillId="0" borderId="7" xfId="0" applyFont="1" applyBorder="1" applyAlignment="1">
      <alignment horizontal="left" vertical="center" textRotation="90" wrapText="1"/>
    </xf>
    <xf numFmtId="0" fontId="25" fillId="0" borderId="38" xfId="0" applyFont="1" applyBorder="1" applyAlignment="1">
      <alignment horizontal="left" vertical="center" textRotation="90" wrapText="1"/>
    </xf>
    <xf numFmtId="0" fontId="3" fillId="0" borderId="38" xfId="0" applyFont="1" applyBorder="1" applyAlignment="1">
      <alignment horizontal="left" vertical="center" textRotation="90" wrapText="1"/>
    </xf>
    <xf numFmtId="0" fontId="3" fillId="0" borderId="7" xfId="0" applyFont="1" applyBorder="1" applyAlignment="1">
      <alignment horizontal="left" vertical="center" textRotation="90" wrapText="1"/>
    </xf>
    <xf numFmtId="0" fontId="3" fillId="0" borderId="8" xfId="0" applyFont="1" applyBorder="1" applyAlignment="1">
      <alignment horizontal="left" vertical="center" textRotation="90" wrapText="1"/>
    </xf>
    <xf numFmtId="0" fontId="3" fillId="0" borderId="2" xfId="0" applyFont="1" applyBorder="1" applyAlignment="1">
      <alignment horizontal="left" vertical="top"/>
    </xf>
    <xf numFmtId="0" fontId="3" fillId="0" borderId="1" xfId="0" applyFont="1" applyBorder="1" applyAlignment="1">
      <alignment horizontal="left" vertical="top"/>
    </xf>
    <xf numFmtId="0" fontId="3" fillId="0" borderId="5" xfId="0" applyFont="1" applyBorder="1" applyAlignment="1">
      <alignment horizontal="left" vertical="top"/>
    </xf>
    <xf numFmtId="0" fontId="3" fillId="0" borderId="35" xfId="0" applyFont="1" applyBorder="1" applyAlignment="1">
      <alignment vertical="top" wrapText="1"/>
    </xf>
    <xf numFmtId="0" fontId="3" fillId="0" borderId="25" xfId="0" applyFont="1" applyBorder="1" applyAlignment="1">
      <alignment vertical="top" wrapText="1"/>
    </xf>
    <xf numFmtId="0" fontId="3" fillId="0" borderId="36" xfId="0" applyFont="1" applyBorder="1" applyAlignment="1">
      <alignment vertical="top" wrapText="1"/>
    </xf>
    <xf numFmtId="0" fontId="25" fillId="0" borderId="6" xfId="0" applyFont="1" applyBorder="1" applyAlignment="1">
      <alignment horizontal="left" vertical="top" wrapText="1"/>
    </xf>
    <xf numFmtId="16" fontId="3" fillId="0" borderId="57" xfId="0" applyNumberFormat="1" applyFont="1" applyBorder="1" applyAlignment="1">
      <alignment horizontal="left" vertical="top" wrapText="1"/>
    </xf>
    <xf numFmtId="16" fontId="3" fillId="0" borderId="38" xfId="0" applyNumberFormat="1" applyFont="1" applyBorder="1" applyAlignment="1">
      <alignment horizontal="left" vertical="top" wrapText="1"/>
    </xf>
    <xf numFmtId="16" fontId="3" fillId="0" borderId="7" xfId="0" applyNumberFormat="1" applyFont="1" applyBorder="1" applyAlignment="1">
      <alignment horizontal="left" vertical="top" wrapText="1"/>
    </xf>
    <xf numFmtId="0" fontId="4" fillId="0" borderId="2"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8" fillId="12" borderId="58" xfId="0" applyFont="1" applyFill="1" applyBorder="1" applyAlignment="1">
      <alignment horizontal="right" vertical="center"/>
    </xf>
    <xf numFmtId="0" fontId="8" fillId="12" borderId="59" xfId="0" applyFont="1" applyFill="1" applyBorder="1" applyAlignment="1">
      <alignment horizontal="right" vertical="center"/>
    </xf>
    <xf numFmtId="0" fontId="3" fillId="4" borderId="2" xfId="0" applyFont="1" applyFill="1" applyBorder="1" applyAlignment="1">
      <alignment horizontal="center" vertical="center" wrapText="1"/>
    </xf>
    <xf numFmtId="0" fontId="25" fillId="14" borderId="23" xfId="0" applyFont="1" applyFill="1" applyBorder="1" applyAlignment="1">
      <alignment horizontal="center" vertical="center" wrapText="1"/>
    </xf>
    <xf numFmtId="0" fontId="25" fillId="14" borderId="61" xfId="0" applyFont="1" applyFill="1" applyBorder="1" applyAlignment="1">
      <alignment horizontal="center" vertical="center" wrapText="1"/>
    </xf>
    <xf numFmtId="0" fontId="25" fillId="0" borderId="62" xfId="0" applyFont="1" applyFill="1" applyBorder="1" applyAlignment="1">
      <alignment horizontal="center" vertical="top" textRotation="90" wrapText="1"/>
    </xf>
    <xf numFmtId="0" fontId="25" fillId="0" borderId="63" xfId="0" applyFont="1" applyFill="1" applyBorder="1" applyAlignment="1">
      <alignment horizontal="center" vertical="top" textRotation="90" wrapText="1"/>
    </xf>
    <xf numFmtId="0" fontId="25" fillId="0" borderId="64" xfId="0" applyFont="1" applyFill="1" applyBorder="1" applyAlignment="1">
      <alignment horizontal="center" vertical="top" textRotation="90"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49"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2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27" xfId="0" applyFont="1" applyFill="1" applyBorder="1" applyAlignment="1">
      <alignment horizontal="center" vertical="top" wrapText="1"/>
    </xf>
    <xf numFmtId="0" fontId="3" fillId="0" borderId="44" xfId="0" applyFont="1" applyFill="1" applyBorder="1" applyAlignment="1">
      <alignment horizontal="center" vertical="top" wrapText="1"/>
    </xf>
    <xf numFmtId="0" fontId="3" fillId="0" borderId="45" xfId="0" applyFont="1" applyFill="1" applyBorder="1" applyAlignment="1">
      <alignment horizontal="center" vertical="top"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14" fontId="3" fillId="0" borderId="6" xfId="0" applyNumberFormat="1" applyFont="1" applyFill="1" applyBorder="1" applyAlignment="1">
      <alignment horizontal="left" vertical="top" wrapText="1"/>
    </xf>
    <xf numFmtId="14" fontId="3" fillId="0" borderId="7" xfId="0" applyNumberFormat="1" applyFont="1" applyFill="1" applyBorder="1" applyAlignment="1">
      <alignment horizontal="left" vertical="top" wrapText="1"/>
    </xf>
    <xf numFmtId="14" fontId="3" fillId="0" borderId="34" xfId="0" applyNumberFormat="1"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4"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0" borderId="5"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2" fillId="0" borderId="1" xfId="0" applyFont="1" applyFill="1" applyBorder="1" applyAlignment="1">
      <alignment horizontal="left" vertical="top" wrapText="1"/>
    </xf>
    <xf numFmtId="0" fontId="15" fillId="16" borderId="58" xfId="0" applyFont="1" applyFill="1" applyBorder="1" applyAlignment="1">
      <alignment horizontal="center" vertical="center" wrapText="1"/>
    </xf>
    <xf numFmtId="0" fontId="15" fillId="16" borderId="59" xfId="0" applyFont="1" applyFill="1" applyBorder="1" applyAlignment="1">
      <alignment horizontal="center" vertical="center" wrapText="1"/>
    </xf>
    <xf numFmtId="0" fontId="25" fillId="0" borderId="6" xfId="0" applyFont="1" applyFill="1" applyBorder="1" applyAlignment="1">
      <alignment horizontal="left" vertical="top" wrapText="1"/>
    </xf>
    <xf numFmtId="0" fontId="25" fillId="0" borderId="7" xfId="0" applyFont="1" applyFill="1" applyBorder="1" applyAlignment="1">
      <alignment horizontal="left" vertical="top" wrapText="1"/>
    </xf>
    <xf numFmtId="0" fontId="25" fillId="0" borderId="34" xfId="0" applyFont="1" applyFill="1" applyBorder="1" applyAlignment="1">
      <alignment horizontal="left" vertical="top" wrapText="1"/>
    </xf>
    <xf numFmtId="0" fontId="25" fillId="0" borderId="8" xfId="0" applyFont="1" applyFill="1" applyBorder="1" applyAlignment="1">
      <alignment horizontal="left" vertical="top" wrapText="1"/>
    </xf>
    <xf numFmtId="0" fontId="0" fillId="0" borderId="5" xfId="0" applyFill="1" applyBorder="1" applyAlignment="1">
      <alignment horizontal="left" vertical="top" wrapText="1"/>
    </xf>
    <xf numFmtId="0" fontId="4" fillId="0" borderId="5" xfId="0" applyFont="1" applyFill="1" applyBorder="1" applyAlignment="1">
      <alignment horizontal="left" vertical="top" wrapText="1"/>
    </xf>
    <xf numFmtId="0" fontId="2"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21" fillId="0" borderId="1" xfId="0" applyFont="1" applyFill="1" applyBorder="1" applyAlignment="1">
      <alignment horizontal="left" vertical="top" wrapText="1"/>
    </xf>
    <xf numFmtId="0" fontId="2" fillId="0" borderId="4" xfId="0" applyFont="1" applyFill="1" applyBorder="1" applyAlignment="1">
      <alignment horizontal="left" vertical="center" wrapText="1"/>
    </xf>
    <xf numFmtId="0" fontId="2" fillId="0" borderId="4" xfId="0" applyFont="1" applyFill="1" applyBorder="1" applyAlignment="1">
      <alignment horizontal="left" vertical="top" wrapText="1"/>
    </xf>
    <xf numFmtId="0" fontId="21" fillId="0" borderId="2" xfId="0" applyFont="1" applyFill="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0</xdr:row>
      <xdr:rowOff>28575</xdr:rowOff>
    </xdr:from>
    <xdr:to>
      <xdr:col>12</xdr:col>
      <xdr:colOff>123825</xdr:colOff>
      <xdr:row>15</xdr:row>
      <xdr:rowOff>123825</xdr:rowOff>
    </xdr:to>
    <xdr:pic>
      <xdr:nvPicPr>
        <xdr:cNvPr id="5125" name="Picture 1">
          <a:extLst>
            <a:ext uri="{FF2B5EF4-FFF2-40B4-BE49-F238E27FC236}">
              <a16:creationId xmlns:a16="http://schemas.microsoft.com/office/drawing/2014/main" id="{00000000-0008-0000-00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28575"/>
          <a:ext cx="4714875" cy="2562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81</xdr:row>
      <xdr:rowOff>123825</xdr:rowOff>
    </xdr:from>
    <xdr:to>
      <xdr:col>6</xdr:col>
      <xdr:colOff>390525</xdr:colOff>
      <xdr:row>105</xdr:row>
      <xdr:rowOff>85725</xdr:rowOff>
    </xdr:to>
    <xdr:pic>
      <xdr:nvPicPr>
        <xdr:cNvPr id="1043" name="Picture 1">
          <a:extLst>
            <a:ext uri="{FF2B5EF4-FFF2-40B4-BE49-F238E27FC236}">
              <a16:creationId xmlns:a16="http://schemas.microsoft.com/office/drawing/2014/main" id="{00000000-0008-0000-0200-00001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325975"/>
          <a:ext cx="9353550" cy="384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98</xdr:row>
      <xdr:rowOff>161926</xdr:rowOff>
    </xdr:from>
    <xdr:to>
      <xdr:col>6</xdr:col>
      <xdr:colOff>723900</xdr:colOff>
      <xdr:row>116</xdr:row>
      <xdr:rowOff>57145</xdr:rowOff>
    </xdr:to>
    <xdr:pic>
      <xdr:nvPicPr>
        <xdr:cNvPr id="4106" name="Picture 1">
          <a:extLst>
            <a:ext uri="{FF2B5EF4-FFF2-40B4-BE49-F238E27FC236}">
              <a16:creationId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1" y="18907126"/>
          <a:ext cx="8153399" cy="2912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usamvcluj.ro/images/Tudor2018/RU37.pdf" TargetMode="External"/><Relationship Id="rId2" Type="http://schemas.openxmlformats.org/officeDocument/2006/relationships/hyperlink" Target="https://www.edu.ro/sites/default/files/anexa%20ordin%206.129_2016%20standarde%20minimale_0.pdf" TargetMode="External"/><Relationship Id="rId1" Type="http://schemas.openxmlformats.org/officeDocument/2006/relationships/hyperlink" Target="http://www.edu.ro/ordinul-ministrului-educa%C8%9Biei-na%C8%9Bionale-%C8%99i-cercet%C4%83rii-%C8%99tiin%C8%9Bifice-nr-61292016-privind-aprobare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workbookViewId="0">
      <selection activeCell="E24" sqref="E24"/>
    </sheetView>
  </sheetViews>
  <sheetFormatPr defaultRowHeight="12.75" x14ac:dyDescent="0.2"/>
  <cols>
    <col min="1" max="1" width="27" customWidth="1"/>
    <col min="2" max="2" width="23" customWidth="1"/>
    <col min="3" max="3" width="38.28515625" customWidth="1"/>
  </cols>
  <sheetData>
    <row r="1" spans="1:3" x14ac:dyDescent="0.2">
      <c r="A1" s="181" t="s">
        <v>137</v>
      </c>
      <c r="B1" s="182"/>
    </row>
    <row r="2" spans="1:3" x14ac:dyDescent="0.2">
      <c r="A2" s="81" t="s">
        <v>130</v>
      </c>
      <c r="B2" s="82"/>
    </row>
    <row r="3" spans="1:3" x14ac:dyDescent="0.2">
      <c r="A3" s="81" t="s">
        <v>131</v>
      </c>
      <c r="B3" s="170"/>
    </row>
    <row r="4" spans="1:3" x14ac:dyDescent="0.2">
      <c r="A4" s="81" t="s">
        <v>133</v>
      </c>
      <c r="B4" s="171"/>
    </row>
    <row r="5" spans="1:3" x14ac:dyDescent="0.2">
      <c r="A5" s="81" t="s">
        <v>135</v>
      </c>
      <c r="B5" s="82"/>
    </row>
    <row r="6" spans="1:3" x14ac:dyDescent="0.2">
      <c r="A6" s="81" t="s">
        <v>134</v>
      </c>
      <c r="B6" s="82"/>
    </row>
    <row r="7" spans="1:3" x14ac:dyDescent="0.2">
      <c r="A7" s="81" t="s">
        <v>136</v>
      </c>
      <c r="B7" s="82"/>
    </row>
    <row r="8" spans="1:3" x14ac:dyDescent="0.2">
      <c r="A8" s="81" t="s">
        <v>141</v>
      </c>
      <c r="B8" s="82"/>
    </row>
    <row r="9" spans="1:3" ht="13.5" thickBot="1" x14ac:dyDescent="0.25">
      <c r="A9" s="83" t="s">
        <v>132</v>
      </c>
      <c r="B9" s="84"/>
    </row>
    <row r="11" spans="1:3" ht="13.5" thickBot="1" x14ac:dyDescent="0.25"/>
    <row r="12" spans="1:3" ht="13.5" thickBot="1" x14ac:dyDescent="0.25">
      <c r="A12" s="181" t="s">
        <v>140</v>
      </c>
      <c r="B12" s="183"/>
      <c r="C12" s="177" t="s">
        <v>162</v>
      </c>
    </row>
    <row r="13" spans="1:3" x14ac:dyDescent="0.2">
      <c r="A13" s="85" t="s">
        <v>27</v>
      </c>
      <c r="B13" s="167">
        <f ca="1">'Criteriul A1'!L59</f>
        <v>148.82142857142856</v>
      </c>
      <c r="C13" s="174">
        <v>100</v>
      </c>
    </row>
    <row r="14" spans="1:3" x14ac:dyDescent="0.2">
      <c r="A14" s="85" t="s">
        <v>138</v>
      </c>
      <c r="B14" s="167">
        <f>'Criteriul A2'!K74</f>
        <v>150.41666666666669</v>
      </c>
      <c r="C14" s="175">
        <v>260</v>
      </c>
    </row>
    <row r="15" spans="1:3" ht="13.5" thickBot="1" x14ac:dyDescent="0.25">
      <c r="A15" s="86" t="s">
        <v>139</v>
      </c>
      <c r="B15" s="168">
        <f>'Criteriul A3'!I93</f>
        <v>352.83333333333337</v>
      </c>
      <c r="C15" s="179">
        <v>60</v>
      </c>
    </row>
    <row r="16" spans="1:3" ht="13.5" thickBot="1" x14ac:dyDescent="0.25">
      <c r="A16" s="172" t="s">
        <v>160</v>
      </c>
      <c r="B16" s="173">
        <f ca="1">SUM(B13:B15)</f>
        <v>652.07142857142867</v>
      </c>
      <c r="C16" s="180">
        <v>420</v>
      </c>
    </row>
    <row r="17" spans="1:3" ht="13.5" thickBot="1" x14ac:dyDescent="0.25">
      <c r="A17" s="178" t="s">
        <v>161</v>
      </c>
      <c r="B17" s="173">
        <f ca="1">B16*100/420</f>
        <v>155.25510204081635</v>
      </c>
      <c r="C17" s="169"/>
    </row>
    <row r="18" spans="1:3" x14ac:dyDescent="0.2">
      <c r="A18" s="165"/>
      <c r="B18" s="166"/>
      <c r="C18" s="176"/>
    </row>
    <row r="19" spans="1:3" ht="13.5" thickBot="1" x14ac:dyDescent="0.25">
      <c r="A19" s="165"/>
      <c r="B19" s="166"/>
    </row>
    <row r="20" spans="1:3" ht="13.5" thickBot="1" x14ac:dyDescent="0.25">
      <c r="A20" s="184" t="s">
        <v>159</v>
      </c>
      <c r="B20" s="185"/>
    </row>
    <row r="21" spans="1:3" x14ac:dyDescent="0.2">
      <c r="A21" s="87" t="s">
        <v>143</v>
      </c>
    </row>
    <row r="22" spans="1:3" x14ac:dyDescent="0.2">
      <c r="A22" s="87" t="s">
        <v>142</v>
      </c>
    </row>
    <row r="23" spans="1:3" x14ac:dyDescent="0.2">
      <c r="A23" s="122" t="s">
        <v>147</v>
      </c>
    </row>
  </sheetData>
  <mergeCells count="3">
    <mergeCell ref="A1:B1"/>
    <mergeCell ref="A12:B12"/>
    <mergeCell ref="A20:B20"/>
  </mergeCells>
  <hyperlinks>
    <hyperlink ref="A21" r:id="rId1" display="Ordinul ministrului Educației Naționale și Cercetării Științifice nr. 6.129/2016 privind aprobarea standardelor minimale necesare și obligatorii pentru conferirea titlurilor didactice din învățământul superior"/>
    <hyperlink ref="A22" r:id="rId2"/>
    <hyperlink ref="A23" r:id="rId3"/>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4"/>
  <sheetViews>
    <sheetView topLeftCell="A55" workbookViewId="0">
      <selection activeCell="O7" sqref="O7"/>
    </sheetView>
  </sheetViews>
  <sheetFormatPr defaultColWidth="8.85546875" defaultRowHeight="12.75" x14ac:dyDescent="0.2"/>
  <cols>
    <col min="1" max="1" width="6.5703125" style="10" bestFit="1" customWidth="1"/>
    <col min="2" max="2" width="16.5703125" style="10" customWidth="1"/>
    <col min="3" max="3" width="15.140625" style="10" customWidth="1"/>
    <col min="4" max="4" width="16.5703125" style="10" customWidth="1"/>
    <col min="5" max="5" width="10.5703125" style="10" customWidth="1"/>
    <col min="6" max="6" width="34.85546875" style="9" customWidth="1"/>
    <col min="7" max="7" width="16.42578125" style="9" customWidth="1"/>
    <col min="8" max="9" width="7.140625" style="9" customWidth="1"/>
    <col min="10" max="10" width="8.5703125" style="9" customWidth="1"/>
    <col min="11" max="11" width="13" style="9" customWidth="1"/>
    <col min="12" max="12" width="11.85546875" style="9" customWidth="1"/>
    <col min="13" max="13" width="8.85546875" style="10"/>
    <col min="14" max="14" width="11.7109375" style="10" customWidth="1"/>
    <col min="15" max="15" width="11.140625" style="10" customWidth="1"/>
    <col min="16" max="16" width="8.85546875" style="10"/>
    <col min="17" max="17" width="10.28515625" style="10" customWidth="1"/>
    <col min="18" max="16384" width="8.85546875" style="10"/>
  </cols>
  <sheetData>
    <row r="1" spans="1:18" ht="70.900000000000006" customHeight="1" thickBot="1" x14ac:dyDescent="0.3">
      <c r="A1" s="75" t="s">
        <v>0</v>
      </c>
      <c r="B1" s="76" t="s">
        <v>1</v>
      </c>
      <c r="C1" s="76" t="s">
        <v>2</v>
      </c>
      <c r="D1" s="76" t="s">
        <v>3</v>
      </c>
      <c r="E1" s="76" t="s">
        <v>4</v>
      </c>
      <c r="F1" s="253" t="s">
        <v>97</v>
      </c>
      <c r="G1" s="253"/>
      <c r="H1" s="253"/>
      <c r="I1" s="253"/>
      <c r="J1" s="253"/>
      <c r="K1" s="254"/>
      <c r="L1" s="255"/>
      <c r="N1" s="11"/>
      <c r="O1" s="11"/>
    </row>
    <row r="2" spans="1:18" s="23" customFormat="1" ht="90" thickBot="1" x14ac:dyDescent="0.25">
      <c r="A2" s="77">
        <v>1</v>
      </c>
      <c r="B2" s="78">
        <v>2</v>
      </c>
      <c r="C2" s="78">
        <v>3</v>
      </c>
      <c r="D2" s="111">
        <v>4</v>
      </c>
      <c r="E2" s="111">
        <v>5</v>
      </c>
      <c r="F2" s="112" t="s">
        <v>36</v>
      </c>
      <c r="G2" s="113" t="s">
        <v>23</v>
      </c>
      <c r="H2" s="114" t="s">
        <v>33</v>
      </c>
      <c r="I2" s="115" t="s">
        <v>24</v>
      </c>
      <c r="J2" s="112" t="s">
        <v>144</v>
      </c>
      <c r="K2" s="116" t="s">
        <v>146</v>
      </c>
      <c r="L2" s="117" t="s">
        <v>25</v>
      </c>
      <c r="M2" s="91"/>
      <c r="N2" s="91"/>
      <c r="O2" s="91"/>
      <c r="P2" s="91"/>
      <c r="Q2" s="91"/>
      <c r="R2" s="92"/>
    </row>
    <row r="3" spans="1:18" ht="25.5" x14ac:dyDescent="0.2">
      <c r="A3" s="238" t="s">
        <v>90</v>
      </c>
      <c r="B3" s="241" t="s">
        <v>5</v>
      </c>
      <c r="C3" s="244" t="s">
        <v>91</v>
      </c>
      <c r="D3" s="232" t="s">
        <v>6</v>
      </c>
      <c r="E3" s="223" t="s">
        <v>32</v>
      </c>
      <c r="F3" s="45" t="s">
        <v>35</v>
      </c>
      <c r="G3" s="45" t="s">
        <v>37</v>
      </c>
      <c r="H3" s="12">
        <v>2</v>
      </c>
      <c r="I3" s="12">
        <v>200</v>
      </c>
      <c r="J3" s="12">
        <v>1</v>
      </c>
      <c r="K3" s="12">
        <v>0</v>
      </c>
      <c r="L3" s="50">
        <f>IF(ISBLANK(H3),0,IF(ISBLANK(I3),0,IF(OR((J3&lt;0),(J3&gt;1)),"Col.J=0 / 1",IF(OR((K3&lt;0),(K3&gt;1)),"Col.K=0 / 1",I3/(2*H3)))))</f>
        <v>50</v>
      </c>
      <c r="M3" s="110"/>
      <c r="N3" s="94"/>
      <c r="O3" s="94"/>
      <c r="P3" s="95"/>
      <c r="Q3" s="95"/>
      <c r="R3" s="96"/>
    </row>
    <row r="4" spans="1:18" x14ac:dyDescent="0.2">
      <c r="A4" s="239"/>
      <c r="B4" s="242"/>
      <c r="C4" s="245"/>
      <c r="D4" s="233"/>
      <c r="E4" s="224"/>
      <c r="F4" s="56"/>
      <c r="G4" s="56"/>
      <c r="H4" s="103"/>
      <c r="I4" s="103"/>
      <c r="J4" s="103"/>
      <c r="K4" s="103"/>
      <c r="L4" s="48">
        <f t="shared" ref="L4:L15" si="0">IF(ISBLANK(H4),0,IF(ISBLANK(I4),0,IF(OR((J4&lt;0),(J4&gt;1)),"Col.J=0 / 1",IF(OR((K4&lt;0),(K4&gt;1)),"Col.K=0 / 1",I4/(2*H4)))))</f>
        <v>0</v>
      </c>
      <c r="M4" s="93"/>
      <c r="N4" s="96"/>
      <c r="O4" s="96"/>
      <c r="P4" s="96"/>
      <c r="Q4" s="96"/>
      <c r="R4" s="96"/>
    </row>
    <row r="5" spans="1:18" x14ac:dyDescent="0.2">
      <c r="A5" s="239"/>
      <c r="B5" s="242"/>
      <c r="C5" s="245"/>
      <c r="D5" s="233"/>
      <c r="E5" s="224"/>
      <c r="F5" s="56"/>
      <c r="G5" s="56"/>
      <c r="H5" s="103"/>
      <c r="I5" s="103"/>
      <c r="J5" s="103"/>
      <c r="K5" s="103"/>
      <c r="L5" s="48">
        <f t="shared" si="0"/>
        <v>0</v>
      </c>
      <c r="M5" s="93"/>
      <c r="N5" s="96"/>
      <c r="O5" s="96"/>
      <c r="P5" s="96"/>
      <c r="Q5" s="96"/>
      <c r="R5" s="96"/>
    </row>
    <row r="6" spans="1:18" x14ac:dyDescent="0.2">
      <c r="A6" s="239"/>
      <c r="B6" s="242"/>
      <c r="C6" s="245"/>
      <c r="D6" s="233"/>
      <c r="E6" s="224"/>
      <c r="F6" s="56"/>
      <c r="G6" s="56"/>
      <c r="H6" s="103"/>
      <c r="I6" s="103"/>
      <c r="J6" s="103"/>
      <c r="K6" s="103"/>
      <c r="L6" s="48">
        <f t="shared" si="0"/>
        <v>0</v>
      </c>
      <c r="M6" s="93"/>
      <c r="N6" s="96"/>
      <c r="O6" s="96"/>
      <c r="P6" s="96"/>
      <c r="Q6" s="96"/>
      <c r="R6" s="96"/>
    </row>
    <row r="7" spans="1:18" x14ac:dyDescent="0.2">
      <c r="A7" s="239"/>
      <c r="B7" s="242"/>
      <c r="C7" s="245"/>
      <c r="D7" s="233"/>
      <c r="E7" s="224"/>
      <c r="F7" s="56"/>
      <c r="G7" s="56"/>
      <c r="H7" s="103"/>
      <c r="I7" s="103"/>
      <c r="J7" s="103"/>
      <c r="K7" s="103"/>
      <c r="L7" s="48">
        <f t="shared" si="0"/>
        <v>0</v>
      </c>
      <c r="M7" s="93"/>
    </row>
    <row r="8" spans="1:18" x14ac:dyDescent="0.2">
      <c r="A8" s="239"/>
      <c r="B8" s="242"/>
      <c r="C8" s="245"/>
      <c r="D8" s="233"/>
      <c r="E8" s="224"/>
      <c r="F8" s="56"/>
      <c r="G8" s="56"/>
      <c r="H8" s="103"/>
      <c r="I8" s="103"/>
      <c r="J8" s="103"/>
      <c r="K8" s="103"/>
      <c r="L8" s="48">
        <f t="shared" si="0"/>
        <v>0</v>
      </c>
      <c r="M8" s="93"/>
    </row>
    <row r="9" spans="1:18" x14ac:dyDescent="0.2">
      <c r="A9" s="239"/>
      <c r="B9" s="242"/>
      <c r="C9" s="245"/>
      <c r="D9" s="233"/>
      <c r="E9" s="224"/>
      <c r="F9" s="56"/>
      <c r="G9" s="56"/>
      <c r="H9" s="103"/>
      <c r="I9" s="103"/>
      <c r="J9" s="103"/>
      <c r="K9" s="103"/>
      <c r="L9" s="48">
        <f t="shared" si="0"/>
        <v>0</v>
      </c>
      <c r="M9" s="93"/>
    </row>
    <row r="10" spans="1:18" x14ac:dyDescent="0.2">
      <c r="A10" s="239"/>
      <c r="B10" s="242"/>
      <c r="C10" s="245"/>
      <c r="D10" s="233"/>
      <c r="E10" s="224"/>
      <c r="F10" s="56"/>
      <c r="G10" s="56"/>
      <c r="H10" s="103"/>
      <c r="I10" s="103"/>
      <c r="J10" s="103"/>
      <c r="K10" s="103"/>
      <c r="L10" s="48">
        <f t="shared" si="0"/>
        <v>0</v>
      </c>
      <c r="M10" s="93"/>
    </row>
    <row r="11" spans="1:18" x14ac:dyDescent="0.2">
      <c r="A11" s="239"/>
      <c r="B11" s="242"/>
      <c r="C11" s="245"/>
      <c r="D11" s="233"/>
      <c r="E11" s="224"/>
      <c r="F11" s="56"/>
      <c r="G11" s="56"/>
      <c r="H11" s="103"/>
      <c r="I11" s="103"/>
      <c r="J11" s="103"/>
      <c r="K11" s="103"/>
      <c r="L11" s="48">
        <f t="shared" si="0"/>
        <v>0</v>
      </c>
      <c r="M11" s="93"/>
    </row>
    <row r="12" spans="1:18" x14ac:dyDescent="0.2">
      <c r="A12" s="239"/>
      <c r="B12" s="242"/>
      <c r="C12" s="245"/>
      <c r="D12" s="233"/>
      <c r="E12" s="224"/>
      <c r="F12" s="56"/>
      <c r="G12" s="56"/>
      <c r="H12" s="103"/>
      <c r="I12" s="103"/>
      <c r="J12" s="103"/>
      <c r="K12" s="103"/>
      <c r="L12" s="48">
        <f t="shared" si="0"/>
        <v>0</v>
      </c>
      <c r="M12" s="93"/>
    </row>
    <row r="13" spans="1:18" x14ac:dyDescent="0.2">
      <c r="A13" s="239"/>
      <c r="B13" s="242"/>
      <c r="C13" s="245"/>
      <c r="D13" s="233"/>
      <c r="E13" s="224"/>
      <c r="F13" s="56"/>
      <c r="G13" s="56"/>
      <c r="H13" s="103"/>
      <c r="I13" s="103"/>
      <c r="J13" s="103"/>
      <c r="K13" s="103"/>
      <c r="L13" s="48">
        <f t="shared" si="0"/>
        <v>0</v>
      </c>
      <c r="M13" s="93"/>
    </row>
    <row r="14" spans="1:18" x14ac:dyDescent="0.2">
      <c r="A14" s="239"/>
      <c r="B14" s="242"/>
      <c r="C14" s="245"/>
      <c r="D14" s="233"/>
      <c r="E14" s="224"/>
      <c r="F14" s="56"/>
      <c r="G14" s="56"/>
      <c r="H14" s="103"/>
      <c r="I14" s="103"/>
      <c r="J14" s="103"/>
      <c r="K14" s="103"/>
      <c r="L14" s="48">
        <f t="shared" si="0"/>
        <v>0</v>
      </c>
      <c r="M14" s="93"/>
    </row>
    <row r="15" spans="1:18" ht="13.5" thickBot="1" x14ac:dyDescent="0.25">
      <c r="A15" s="239"/>
      <c r="B15" s="242"/>
      <c r="C15" s="245"/>
      <c r="D15" s="234"/>
      <c r="E15" s="228"/>
      <c r="F15" s="44"/>
      <c r="G15" s="44"/>
      <c r="H15" s="24"/>
      <c r="I15" s="24"/>
      <c r="J15" s="24"/>
      <c r="K15" s="24"/>
      <c r="L15" s="53">
        <f t="shared" si="0"/>
        <v>0</v>
      </c>
      <c r="M15" s="93"/>
    </row>
    <row r="16" spans="1:18" ht="25.5" x14ac:dyDescent="0.2">
      <c r="A16" s="239"/>
      <c r="B16" s="242"/>
      <c r="C16" s="245"/>
      <c r="D16" s="229" t="s">
        <v>7</v>
      </c>
      <c r="E16" s="223" t="s">
        <v>31</v>
      </c>
      <c r="F16" s="45" t="s">
        <v>35</v>
      </c>
      <c r="G16" s="45" t="s">
        <v>37</v>
      </c>
      <c r="H16" s="12">
        <v>2</v>
      </c>
      <c r="I16" s="12">
        <v>200</v>
      </c>
      <c r="J16" s="12">
        <f ca="1">CELL("contents",K16)</f>
        <v>0</v>
      </c>
      <c r="K16" s="12"/>
      <c r="L16" s="50">
        <f ca="1">IF(ISBLANK(H16),0,IF(ISBLANK(I16),0,IF(OR((J16&lt;0),(J16&gt;1)),"Col.J=0 / 1",IF(OR((K16&lt;0),(K16&gt;1)),"Col.K=0 / 1",I16/(5*H16)))))</f>
        <v>20</v>
      </c>
      <c r="M16" s="89"/>
    </row>
    <row r="17" spans="1:13" x14ac:dyDescent="0.2">
      <c r="A17" s="239"/>
      <c r="B17" s="242"/>
      <c r="C17" s="245"/>
      <c r="D17" s="230"/>
      <c r="E17" s="224"/>
      <c r="F17" s="21"/>
      <c r="G17" s="21"/>
      <c r="H17" s="103"/>
      <c r="I17" s="103"/>
      <c r="J17" s="103"/>
      <c r="K17" s="103"/>
      <c r="L17" s="48">
        <f t="shared" ref="L17:L27" si="1">IF(ISBLANK(H17),0,IF(ISBLANK(I17),0,IF(OR((J17&lt;0),(J17&gt;1)),"Col.J=0 / 1",IF(OR((K17&lt;0),(K17&gt;1)),"Col.K=0 / 1",I17/(5*H17)))))</f>
        <v>0</v>
      </c>
      <c r="M17" s="89"/>
    </row>
    <row r="18" spans="1:13" x14ac:dyDescent="0.2">
      <c r="A18" s="239"/>
      <c r="B18" s="242"/>
      <c r="C18" s="245"/>
      <c r="D18" s="230"/>
      <c r="E18" s="224"/>
      <c r="F18" s="21"/>
      <c r="G18" s="21"/>
      <c r="H18" s="103"/>
      <c r="I18" s="103"/>
      <c r="J18" s="103"/>
      <c r="K18" s="103"/>
      <c r="L18" s="48">
        <f t="shared" si="1"/>
        <v>0</v>
      </c>
      <c r="M18" s="89"/>
    </row>
    <row r="19" spans="1:13" x14ac:dyDescent="0.2">
      <c r="A19" s="239"/>
      <c r="B19" s="242"/>
      <c r="C19" s="245"/>
      <c r="D19" s="230"/>
      <c r="E19" s="224"/>
      <c r="F19" s="21"/>
      <c r="G19" s="21"/>
      <c r="H19" s="103"/>
      <c r="I19" s="103"/>
      <c r="J19" s="103"/>
      <c r="K19" s="103"/>
      <c r="L19" s="48">
        <f t="shared" si="1"/>
        <v>0</v>
      </c>
      <c r="M19" s="89"/>
    </row>
    <row r="20" spans="1:13" x14ac:dyDescent="0.2">
      <c r="A20" s="239"/>
      <c r="B20" s="242"/>
      <c r="C20" s="245"/>
      <c r="D20" s="230"/>
      <c r="E20" s="224"/>
      <c r="F20" s="21"/>
      <c r="G20" s="21"/>
      <c r="H20" s="103"/>
      <c r="I20" s="103"/>
      <c r="J20" s="103"/>
      <c r="K20" s="103"/>
      <c r="L20" s="48">
        <f t="shared" si="1"/>
        <v>0</v>
      </c>
      <c r="M20" s="89"/>
    </row>
    <row r="21" spans="1:13" x14ac:dyDescent="0.2">
      <c r="A21" s="239"/>
      <c r="B21" s="242"/>
      <c r="C21" s="245"/>
      <c r="D21" s="230"/>
      <c r="E21" s="224"/>
      <c r="F21" s="21"/>
      <c r="G21" s="21"/>
      <c r="H21" s="103"/>
      <c r="I21" s="103"/>
      <c r="J21" s="103"/>
      <c r="K21" s="103"/>
      <c r="L21" s="48">
        <f t="shared" si="1"/>
        <v>0</v>
      </c>
      <c r="M21" s="89"/>
    </row>
    <row r="22" spans="1:13" x14ac:dyDescent="0.2">
      <c r="A22" s="239"/>
      <c r="B22" s="242"/>
      <c r="C22" s="245"/>
      <c r="D22" s="230"/>
      <c r="E22" s="224"/>
      <c r="F22" s="21"/>
      <c r="G22" s="21"/>
      <c r="H22" s="103"/>
      <c r="I22" s="103"/>
      <c r="J22" s="103"/>
      <c r="K22" s="103"/>
      <c r="L22" s="48">
        <f t="shared" si="1"/>
        <v>0</v>
      </c>
      <c r="M22" s="89"/>
    </row>
    <row r="23" spans="1:13" x14ac:dyDescent="0.2">
      <c r="A23" s="239"/>
      <c r="B23" s="242"/>
      <c r="C23" s="245"/>
      <c r="D23" s="230"/>
      <c r="E23" s="224"/>
      <c r="F23" s="22"/>
      <c r="G23" s="22"/>
      <c r="H23" s="103"/>
      <c r="I23" s="103"/>
      <c r="J23" s="103"/>
      <c r="K23" s="103"/>
      <c r="L23" s="48">
        <f t="shared" si="1"/>
        <v>0</v>
      </c>
      <c r="M23" s="89"/>
    </row>
    <row r="24" spans="1:13" x14ac:dyDescent="0.2">
      <c r="A24" s="239"/>
      <c r="B24" s="242"/>
      <c r="C24" s="245"/>
      <c r="D24" s="230"/>
      <c r="E24" s="224"/>
      <c r="F24" s="22"/>
      <c r="G24" s="22"/>
      <c r="H24" s="103"/>
      <c r="I24" s="103"/>
      <c r="J24" s="103"/>
      <c r="K24" s="103"/>
      <c r="L24" s="48">
        <f t="shared" si="1"/>
        <v>0</v>
      </c>
      <c r="M24" s="89"/>
    </row>
    <row r="25" spans="1:13" x14ac:dyDescent="0.2">
      <c r="A25" s="239"/>
      <c r="B25" s="242"/>
      <c r="C25" s="245"/>
      <c r="D25" s="230"/>
      <c r="E25" s="224"/>
      <c r="F25" s="22"/>
      <c r="G25" s="22"/>
      <c r="H25" s="103"/>
      <c r="I25" s="103"/>
      <c r="J25" s="103"/>
      <c r="K25" s="103"/>
      <c r="L25" s="48">
        <f t="shared" si="1"/>
        <v>0</v>
      </c>
      <c r="M25" s="89"/>
    </row>
    <row r="26" spans="1:13" x14ac:dyDescent="0.2">
      <c r="A26" s="239"/>
      <c r="B26" s="242"/>
      <c r="C26" s="245"/>
      <c r="D26" s="230"/>
      <c r="E26" s="224"/>
      <c r="F26" s="22"/>
      <c r="G26" s="22"/>
      <c r="H26" s="103"/>
      <c r="I26" s="103"/>
      <c r="J26" s="103"/>
      <c r="K26" s="103"/>
      <c r="L26" s="48">
        <f t="shared" si="1"/>
        <v>0</v>
      </c>
      <c r="M26" s="89"/>
    </row>
    <row r="27" spans="1:13" ht="13.5" thickBot="1" x14ac:dyDescent="0.25">
      <c r="A27" s="239"/>
      <c r="B27" s="242"/>
      <c r="C27" s="246"/>
      <c r="D27" s="231"/>
      <c r="E27" s="225"/>
      <c r="F27" s="121"/>
      <c r="G27" s="121"/>
      <c r="H27" s="104"/>
      <c r="I27" s="104"/>
      <c r="J27" s="104"/>
      <c r="K27" s="104"/>
      <c r="L27" s="49">
        <f t="shared" si="1"/>
        <v>0</v>
      </c>
      <c r="M27" s="89"/>
    </row>
    <row r="28" spans="1:13" x14ac:dyDescent="0.2">
      <c r="A28" s="239"/>
      <c r="B28" s="242"/>
      <c r="C28" s="217" t="s">
        <v>40</v>
      </c>
      <c r="D28" s="235" t="s">
        <v>8</v>
      </c>
      <c r="E28" s="237" t="s">
        <v>28</v>
      </c>
      <c r="F28" s="118" t="s">
        <v>36</v>
      </c>
      <c r="G28" s="119" t="s">
        <v>23</v>
      </c>
      <c r="H28" s="265" t="s">
        <v>33</v>
      </c>
      <c r="I28" s="265"/>
      <c r="J28" s="265" t="s">
        <v>24</v>
      </c>
      <c r="K28" s="265"/>
      <c r="L28" s="120" t="s">
        <v>25</v>
      </c>
      <c r="M28" s="89"/>
    </row>
    <row r="29" spans="1:13" ht="25.5" customHeight="1" x14ac:dyDescent="0.2">
      <c r="A29" s="239"/>
      <c r="B29" s="242"/>
      <c r="C29" s="218"/>
      <c r="D29" s="230"/>
      <c r="E29" s="224"/>
      <c r="F29" s="56" t="s">
        <v>35</v>
      </c>
      <c r="G29" s="56" t="s">
        <v>37</v>
      </c>
      <c r="H29" s="216">
        <v>4</v>
      </c>
      <c r="I29" s="216"/>
      <c r="J29" s="216">
        <v>48</v>
      </c>
      <c r="K29" s="216"/>
      <c r="L29" s="48">
        <f>IF(OR(ISBLANK(H29),ISBLANK(J29)),0,J29/(3*H29))</f>
        <v>4</v>
      </c>
      <c r="M29" s="90"/>
    </row>
    <row r="30" spans="1:13" x14ac:dyDescent="0.2">
      <c r="A30" s="239"/>
      <c r="B30" s="242"/>
      <c r="C30" s="218"/>
      <c r="D30" s="230"/>
      <c r="E30" s="224"/>
      <c r="F30" s="56"/>
      <c r="G30" s="56"/>
      <c r="H30" s="216"/>
      <c r="I30" s="216"/>
      <c r="J30" s="216"/>
      <c r="K30" s="216"/>
      <c r="L30" s="48">
        <f>IF(OR(ISBLANK(H30),ISBLANK(J30)),0,J30/(3*H30))</f>
        <v>0</v>
      </c>
    </row>
    <row r="31" spans="1:13" ht="13.5" thickBot="1" x14ac:dyDescent="0.25">
      <c r="A31" s="239"/>
      <c r="B31" s="242"/>
      <c r="C31" s="218"/>
      <c r="D31" s="236"/>
      <c r="E31" s="228"/>
      <c r="F31" s="44"/>
      <c r="G31" s="44"/>
      <c r="H31" s="214"/>
      <c r="I31" s="214"/>
      <c r="J31" s="214"/>
      <c r="K31" s="214"/>
      <c r="L31" s="53">
        <f>IF(OR(ISBLANK(H31),ISBLANK(J31)),0,J31/(3*H31))</f>
        <v>0</v>
      </c>
    </row>
    <row r="32" spans="1:13" ht="25.5" x14ac:dyDescent="0.2">
      <c r="A32" s="239"/>
      <c r="B32" s="242"/>
      <c r="C32" s="252"/>
      <c r="D32" s="229" t="s">
        <v>9</v>
      </c>
      <c r="E32" s="223" t="s">
        <v>29</v>
      </c>
      <c r="F32" s="45" t="s">
        <v>35</v>
      </c>
      <c r="G32" s="45" t="s">
        <v>37</v>
      </c>
      <c r="H32" s="256">
        <v>2</v>
      </c>
      <c r="I32" s="257"/>
      <c r="J32" s="256">
        <v>50</v>
      </c>
      <c r="K32" s="257"/>
      <c r="L32" s="50">
        <f>IF(OR(ISBLANK(H32),ISBLANK(J32)),0,J32/(7*H32))</f>
        <v>3.5714285714285716</v>
      </c>
    </row>
    <row r="33" spans="1:12" x14ac:dyDescent="0.2">
      <c r="A33" s="239"/>
      <c r="B33" s="242"/>
      <c r="C33" s="252"/>
      <c r="D33" s="230"/>
      <c r="E33" s="224"/>
      <c r="F33" s="56"/>
      <c r="G33" s="56"/>
      <c r="H33" s="261"/>
      <c r="I33" s="262"/>
      <c r="J33" s="261"/>
      <c r="K33" s="262"/>
      <c r="L33" s="47">
        <f>IF(OR(ISBLANK(H33),ISBLANK(J33)),0,J33/(7*H33))</f>
        <v>0</v>
      </c>
    </row>
    <row r="34" spans="1:12" ht="13.5" thickBot="1" x14ac:dyDescent="0.25">
      <c r="A34" s="239"/>
      <c r="B34" s="243"/>
      <c r="C34" s="252"/>
      <c r="D34" s="231"/>
      <c r="E34" s="225"/>
      <c r="F34" s="57"/>
      <c r="G34" s="57"/>
      <c r="H34" s="263"/>
      <c r="I34" s="264"/>
      <c r="J34" s="263"/>
      <c r="K34" s="264"/>
      <c r="L34" s="97">
        <f>IF(OR(ISBLANK(H34),ISBLANK(J34)),0,J34/(7*H34))</f>
        <v>0</v>
      </c>
    </row>
    <row r="35" spans="1:12" ht="51" customHeight="1" x14ac:dyDescent="0.2">
      <c r="A35" s="240"/>
      <c r="B35" s="217" t="s">
        <v>10</v>
      </c>
      <c r="C35" s="220" t="s">
        <v>112</v>
      </c>
      <c r="D35" s="258"/>
      <c r="E35" s="223" t="s">
        <v>30</v>
      </c>
      <c r="F35" s="98" t="s">
        <v>36</v>
      </c>
      <c r="G35" s="99" t="s">
        <v>23</v>
      </c>
      <c r="H35" s="101" t="s">
        <v>33</v>
      </c>
      <c r="I35" s="102" t="s">
        <v>24</v>
      </c>
      <c r="J35" s="227" t="s">
        <v>148</v>
      </c>
      <c r="K35" s="227"/>
      <c r="L35" s="100" t="s">
        <v>25</v>
      </c>
    </row>
    <row r="36" spans="1:12" ht="25.5" customHeight="1" x14ac:dyDescent="0.2">
      <c r="A36" s="240"/>
      <c r="B36" s="218"/>
      <c r="C36" s="221"/>
      <c r="D36" s="259"/>
      <c r="E36" s="224"/>
      <c r="F36" s="56" t="s">
        <v>35</v>
      </c>
      <c r="G36" s="56" t="s">
        <v>37</v>
      </c>
      <c r="H36" s="103">
        <v>2</v>
      </c>
      <c r="I36" s="103">
        <v>800</v>
      </c>
      <c r="J36" s="216">
        <v>1</v>
      </c>
      <c r="K36" s="216"/>
      <c r="L36" s="48">
        <f>IF(OR(ISBLANK(H36),ISBLANK(I36)),0,IF(OR((J36&lt;0),(J36&gt;1)),"Col.J=0 / 1",I36/(8*H36)))</f>
        <v>50</v>
      </c>
    </row>
    <row r="37" spans="1:12" x14ac:dyDescent="0.2">
      <c r="A37" s="240"/>
      <c r="B37" s="218"/>
      <c r="C37" s="221"/>
      <c r="D37" s="259"/>
      <c r="E37" s="224"/>
      <c r="F37" s="56"/>
      <c r="G37" s="56"/>
      <c r="H37" s="103"/>
      <c r="I37" s="103"/>
      <c r="J37" s="216"/>
      <c r="K37" s="216"/>
      <c r="L37" s="48">
        <f t="shared" ref="L37:L42" si="2">IF(OR(ISBLANK(H37),ISBLANK(I37)),0,IF(OR((J37&lt;0),(J37&gt;1)),"Col.J=0 / 1",I37/(8*H37)))</f>
        <v>0</v>
      </c>
    </row>
    <row r="38" spans="1:12" x14ac:dyDescent="0.2">
      <c r="A38" s="240"/>
      <c r="B38" s="218"/>
      <c r="C38" s="221"/>
      <c r="D38" s="259"/>
      <c r="E38" s="224"/>
      <c r="F38" s="56"/>
      <c r="G38" s="56"/>
      <c r="H38" s="103"/>
      <c r="I38" s="103"/>
      <c r="J38" s="216"/>
      <c r="K38" s="216"/>
      <c r="L38" s="48">
        <f t="shared" si="2"/>
        <v>0</v>
      </c>
    </row>
    <row r="39" spans="1:12" x14ac:dyDescent="0.2">
      <c r="A39" s="240"/>
      <c r="B39" s="218"/>
      <c r="C39" s="221"/>
      <c r="D39" s="259"/>
      <c r="E39" s="224"/>
      <c r="F39" s="56"/>
      <c r="G39" s="56"/>
      <c r="H39" s="103"/>
      <c r="I39" s="103"/>
      <c r="J39" s="216"/>
      <c r="K39" s="216"/>
      <c r="L39" s="48">
        <f t="shared" si="2"/>
        <v>0</v>
      </c>
    </row>
    <row r="40" spans="1:12" x14ac:dyDescent="0.2">
      <c r="A40" s="240"/>
      <c r="B40" s="218"/>
      <c r="C40" s="221"/>
      <c r="D40" s="259"/>
      <c r="E40" s="224"/>
      <c r="F40" s="56"/>
      <c r="G40" s="56"/>
      <c r="H40" s="103"/>
      <c r="I40" s="103"/>
      <c r="J40" s="216"/>
      <c r="K40" s="216"/>
      <c r="L40" s="48">
        <f t="shared" si="2"/>
        <v>0</v>
      </c>
    </row>
    <row r="41" spans="1:12" ht="13.5" thickBot="1" x14ac:dyDescent="0.25">
      <c r="A41" s="240"/>
      <c r="B41" s="218"/>
      <c r="C41" s="222"/>
      <c r="D41" s="260"/>
      <c r="E41" s="228"/>
      <c r="F41" s="44"/>
      <c r="G41" s="44"/>
      <c r="H41" s="24"/>
      <c r="I41" s="24"/>
      <c r="J41" s="214"/>
      <c r="K41" s="214"/>
      <c r="L41" s="53">
        <f t="shared" si="2"/>
        <v>0</v>
      </c>
    </row>
    <row r="42" spans="1:12" ht="25.5" x14ac:dyDescent="0.2">
      <c r="A42" s="240"/>
      <c r="B42" s="218"/>
      <c r="C42" s="220" t="s">
        <v>83</v>
      </c>
      <c r="D42" s="226"/>
      <c r="E42" s="223" t="s">
        <v>30</v>
      </c>
      <c r="F42" s="45" t="s">
        <v>35</v>
      </c>
      <c r="G42" s="45" t="s">
        <v>37</v>
      </c>
      <c r="H42" s="12">
        <v>2</v>
      </c>
      <c r="I42" s="12">
        <v>100</v>
      </c>
      <c r="J42" s="215"/>
      <c r="K42" s="215"/>
      <c r="L42" s="50">
        <f t="shared" si="2"/>
        <v>6.25</v>
      </c>
    </row>
    <row r="43" spans="1:12" x14ac:dyDescent="0.2">
      <c r="A43" s="240"/>
      <c r="B43" s="218"/>
      <c r="C43" s="247"/>
      <c r="D43" s="209"/>
      <c r="E43" s="224"/>
      <c r="F43" s="56"/>
      <c r="G43" s="56"/>
      <c r="H43" s="103"/>
      <c r="I43" s="103"/>
      <c r="J43" s="216"/>
      <c r="K43" s="216"/>
      <c r="L43" s="48">
        <f>IF(OR(ISBLANK(H43),ISBLANK(I43)),0,I43/(8*H43))</f>
        <v>0</v>
      </c>
    </row>
    <row r="44" spans="1:12" x14ac:dyDescent="0.2">
      <c r="A44" s="240"/>
      <c r="B44" s="218"/>
      <c r="C44" s="247"/>
      <c r="D44" s="209"/>
      <c r="E44" s="224"/>
      <c r="F44" s="56"/>
      <c r="G44" s="56"/>
      <c r="H44" s="103"/>
      <c r="I44" s="103"/>
      <c r="J44" s="216"/>
      <c r="K44" s="216"/>
      <c r="L44" s="48">
        <f>IF(OR(ISBLANK(H44),ISBLANK(I44)),0,I44/(8*H44))</f>
        <v>0</v>
      </c>
    </row>
    <row r="45" spans="1:12" x14ac:dyDescent="0.2">
      <c r="A45" s="240"/>
      <c r="B45" s="218"/>
      <c r="C45" s="247"/>
      <c r="D45" s="209"/>
      <c r="E45" s="224"/>
      <c r="F45" s="56"/>
      <c r="G45" s="56"/>
      <c r="H45" s="103"/>
      <c r="I45" s="103"/>
      <c r="J45" s="216"/>
      <c r="K45" s="216"/>
      <c r="L45" s="48">
        <f>IF(OR(ISBLANK(H45),ISBLANK(I45)),0,I45/(8*H45))</f>
        <v>0</v>
      </c>
    </row>
    <row r="46" spans="1:12" ht="13.5" thickBot="1" x14ac:dyDescent="0.25">
      <c r="A46" s="240"/>
      <c r="B46" s="219"/>
      <c r="C46" s="248"/>
      <c r="D46" s="210"/>
      <c r="E46" s="225"/>
      <c r="F46" s="57"/>
      <c r="G46" s="57"/>
      <c r="H46" s="104"/>
      <c r="I46" s="104"/>
      <c r="J46" s="186"/>
      <c r="K46" s="186"/>
      <c r="L46" s="49">
        <f>IF(OR(ISBLANK(H46),ISBLANK(I46)),0,I46/(8*H46))</f>
        <v>0</v>
      </c>
    </row>
    <row r="47" spans="1:12" x14ac:dyDescent="0.2">
      <c r="A47" s="240"/>
      <c r="B47" s="249" t="s">
        <v>92</v>
      </c>
      <c r="C47" s="235" t="s">
        <v>11</v>
      </c>
      <c r="D47" s="208"/>
      <c r="E47" s="211">
        <v>15</v>
      </c>
      <c r="F47" s="190" t="s">
        <v>34</v>
      </c>
      <c r="G47" s="191"/>
      <c r="H47" s="191"/>
      <c r="I47" s="191"/>
      <c r="J47" s="191"/>
      <c r="K47" s="192"/>
      <c r="L47" s="46" t="s">
        <v>25</v>
      </c>
    </row>
    <row r="48" spans="1:12" x14ac:dyDescent="0.2">
      <c r="A48" s="240"/>
      <c r="B48" s="250"/>
      <c r="C48" s="230"/>
      <c r="D48" s="209"/>
      <c r="E48" s="212"/>
      <c r="F48" s="193" t="s">
        <v>110</v>
      </c>
      <c r="G48" s="194"/>
      <c r="H48" s="194"/>
      <c r="I48" s="194"/>
      <c r="J48" s="194"/>
      <c r="K48" s="195"/>
      <c r="L48" s="54">
        <f>IF(ISBLANK(F48),0,15)</f>
        <v>15</v>
      </c>
    </row>
    <row r="49" spans="1:12" x14ac:dyDescent="0.2">
      <c r="A49" s="240"/>
      <c r="B49" s="250"/>
      <c r="C49" s="230"/>
      <c r="D49" s="209"/>
      <c r="E49" s="212"/>
      <c r="F49" s="193"/>
      <c r="G49" s="194"/>
      <c r="H49" s="194"/>
      <c r="I49" s="194"/>
      <c r="J49" s="194"/>
      <c r="K49" s="195"/>
      <c r="L49" s="54">
        <f t="shared" ref="L49:L58" si="3">IF(ISBLANK(F49),0,15)</f>
        <v>0</v>
      </c>
    </row>
    <row r="50" spans="1:12" x14ac:dyDescent="0.2">
      <c r="A50" s="240"/>
      <c r="B50" s="250"/>
      <c r="C50" s="230"/>
      <c r="D50" s="209"/>
      <c r="E50" s="212"/>
      <c r="F50" s="193"/>
      <c r="G50" s="194"/>
      <c r="H50" s="194"/>
      <c r="I50" s="194"/>
      <c r="J50" s="194"/>
      <c r="K50" s="195"/>
      <c r="L50" s="54">
        <f t="shared" si="3"/>
        <v>0</v>
      </c>
    </row>
    <row r="51" spans="1:12" x14ac:dyDescent="0.2">
      <c r="A51" s="240"/>
      <c r="B51" s="250"/>
      <c r="C51" s="230"/>
      <c r="D51" s="209"/>
      <c r="E51" s="212"/>
      <c r="F51" s="193"/>
      <c r="G51" s="194"/>
      <c r="H51" s="194"/>
      <c r="I51" s="194"/>
      <c r="J51" s="194"/>
      <c r="K51" s="195"/>
      <c r="L51" s="54">
        <f t="shared" si="3"/>
        <v>0</v>
      </c>
    </row>
    <row r="52" spans="1:12" x14ac:dyDescent="0.2">
      <c r="A52" s="240"/>
      <c r="B52" s="250"/>
      <c r="C52" s="230"/>
      <c r="D52" s="209"/>
      <c r="E52" s="212"/>
      <c r="F52" s="193"/>
      <c r="G52" s="194"/>
      <c r="H52" s="194"/>
      <c r="I52" s="194"/>
      <c r="J52" s="194"/>
      <c r="K52" s="195"/>
      <c r="L52" s="54">
        <f t="shared" si="3"/>
        <v>0</v>
      </c>
    </row>
    <row r="53" spans="1:12" x14ac:dyDescent="0.2">
      <c r="A53" s="240"/>
      <c r="B53" s="250"/>
      <c r="C53" s="230"/>
      <c r="D53" s="209"/>
      <c r="E53" s="212"/>
      <c r="F53" s="193"/>
      <c r="G53" s="194"/>
      <c r="H53" s="194"/>
      <c r="I53" s="194"/>
      <c r="J53" s="194"/>
      <c r="K53" s="195"/>
      <c r="L53" s="54">
        <f t="shared" si="3"/>
        <v>0</v>
      </c>
    </row>
    <row r="54" spans="1:12" x14ac:dyDescent="0.2">
      <c r="A54" s="240"/>
      <c r="B54" s="250"/>
      <c r="C54" s="230"/>
      <c r="D54" s="209"/>
      <c r="E54" s="212"/>
      <c r="F54" s="193"/>
      <c r="G54" s="194"/>
      <c r="H54" s="194"/>
      <c r="I54" s="194"/>
      <c r="J54" s="194"/>
      <c r="K54" s="195"/>
      <c r="L54" s="54">
        <f t="shared" si="3"/>
        <v>0</v>
      </c>
    </row>
    <row r="55" spans="1:12" x14ac:dyDescent="0.2">
      <c r="A55" s="240"/>
      <c r="B55" s="250"/>
      <c r="C55" s="230"/>
      <c r="D55" s="209"/>
      <c r="E55" s="212"/>
      <c r="F55" s="193"/>
      <c r="G55" s="194"/>
      <c r="H55" s="194"/>
      <c r="I55" s="194"/>
      <c r="J55" s="194"/>
      <c r="K55" s="195"/>
      <c r="L55" s="54">
        <f t="shared" si="3"/>
        <v>0</v>
      </c>
    </row>
    <row r="56" spans="1:12" x14ac:dyDescent="0.2">
      <c r="A56" s="240"/>
      <c r="B56" s="250"/>
      <c r="C56" s="230"/>
      <c r="D56" s="209"/>
      <c r="E56" s="212"/>
      <c r="F56" s="193"/>
      <c r="G56" s="194"/>
      <c r="H56" s="194"/>
      <c r="I56" s="194"/>
      <c r="J56" s="194"/>
      <c r="K56" s="195"/>
      <c r="L56" s="54">
        <f t="shared" si="3"/>
        <v>0</v>
      </c>
    </row>
    <row r="57" spans="1:12" x14ac:dyDescent="0.2">
      <c r="A57" s="240"/>
      <c r="B57" s="250"/>
      <c r="C57" s="230"/>
      <c r="D57" s="209"/>
      <c r="E57" s="212"/>
      <c r="F57" s="193"/>
      <c r="G57" s="194"/>
      <c r="H57" s="194"/>
      <c r="I57" s="194"/>
      <c r="J57" s="194"/>
      <c r="K57" s="195"/>
      <c r="L57" s="54">
        <f t="shared" si="3"/>
        <v>0</v>
      </c>
    </row>
    <row r="58" spans="1:12" ht="13.5" thickBot="1" x14ac:dyDescent="0.25">
      <c r="A58" s="240"/>
      <c r="B58" s="251"/>
      <c r="C58" s="231"/>
      <c r="D58" s="210"/>
      <c r="E58" s="213"/>
      <c r="F58" s="205"/>
      <c r="G58" s="206"/>
      <c r="H58" s="206"/>
      <c r="I58" s="206"/>
      <c r="J58" s="206"/>
      <c r="K58" s="207"/>
      <c r="L58" s="55">
        <f t="shared" si="3"/>
        <v>0</v>
      </c>
    </row>
    <row r="59" spans="1:12" ht="18.75" thickBot="1" x14ac:dyDescent="0.25">
      <c r="H59" s="187" t="s">
        <v>27</v>
      </c>
      <c r="I59" s="188"/>
      <c r="J59" s="188"/>
      <c r="K59" s="189"/>
      <c r="L59" s="58">
        <f ca="1">SUM(L3:L58)</f>
        <v>148.82142857142856</v>
      </c>
    </row>
    <row r="60" spans="1:12" ht="12.75" customHeight="1" x14ac:dyDescent="0.2">
      <c r="B60" s="196" t="s">
        <v>111</v>
      </c>
      <c r="C60" s="197"/>
      <c r="D60" s="198"/>
    </row>
    <row r="61" spans="1:12" ht="15.75" x14ac:dyDescent="0.25">
      <c r="B61" s="199"/>
      <c r="C61" s="200"/>
      <c r="D61" s="201"/>
      <c r="F61" s="124" t="s">
        <v>93</v>
      </c>
      <c r="G61" s="123">
        <v>50</v>
      </c>
      <c r="H61" s="8"/>
      <c r="I61" s="8"/>
      <c r="J61" s="8"/>
      <c r="K61" s="8"/>
    </row>
    <row r="62" spans="1:12" ht="15.75" x14ac:dyDescent="0.25">
      <c r="B62" s="199"/>
      <c r="C62" s="200"/>
      <c r="D62" s="201"/>
      <c r="F62" s="124" t="s">
        <v>94</v>
      </c>
      <c r="G62" s="123">
        <v>100</v>
      </c>
      <c r="H62" s="8"/>
      <c r="I62" s="8"/>
      <c r="J62" s="8"/>
      <c r="K62" s="8"/>
    </row>
    <row r="63" spans="1:12" ht="15.75" x14ac:dyDescent="0.25">
      <c r="B63" s="199"/>
      <c r="C63" s="200"/>
      <c r="D63" s="201"/>
      <c r="F63" s="124" t="s">
        <v>95</v>
      </c>
      <c r="G63" s="123" t="s">
        <v>96</v>
      </c>
      <c r="H63" s="8"/>
      <c r="I63" s="8"/>
      <c r="J63" s="8"/>
      <c r="K63" s="8"/>
    </row>
    <row r="64" spans="1:12" x14ac:dyDescent="0.2">
      <c r="B64" s="199"/>
      <c r="C64" s="200"/>
      <c r="D64" s="201"/>
      <c r="G64" s="18"/>
    </row>
    <row r="65" spans="2:4" x14ac:dyDescent="0.2">
      <c r="B65" s="199"/>
      <c r="C65" s="200"/>
      <c r="D65" s="201"/>
    </row>
    <row r="66" spans="2:4" x14ac:dyDescent="0.2">
      <c r="B66" s="199"/>
      <c r="C66" s="200"/>
      <c r="D66" s="201"/>
    </row>
    <row r="67" spans="2:4" x14ac:dyDescent="0.2">
      <c r="B67" s="199"/>
      <c r="C67" s="200"/>
      <c r="D67" s="201"/>
    </row>
    <row r="68" spans="2:4" x14ac:dyDescent="0.2">
      <c r="B68" s="199"/>
      <c r="C68" s="200"/>
      <c r="D68" s="201"/>
    </row>
    <row r="69" spans="2:4" x14ac:dyDescent="0.2">
      <c r="B69" s="199"/>
      <c r="C69" s="200"/>
      <c r="D69" s="201"/>
    </row>
    <row r="70" spans="2:4" x14ac:dyDescent="0.2">
      <c r="B70" s="199"/>
      <c r="C70" s="200"/>
      <c r="D70" s="201"/>
    </row>
    <row r="71" spans="2:4" x14ac:dyDescent="0.2">
      <c r="B71" s="199"/>
      <c r="C71" s="200"/>
      <c r="D71" s="201"/>
    </row>
    <row r="72" spans="2:4" x14ac:dyDescent="0.2">
      <c r="B72" s="199"/>
      <c r="C72" s="200"/>
      <c r="D72" s="201"/>
    </row>
    <row r="73" spans="2:4" x14ac:dyDescent="0.2">
      <c r="B73" s="199"/>
      <c r="C73" s="200"/>
      <c r="D73" s="201"/>
    </row>
    <row r="74" spans="2:4" x14ac:dyDescent="0.2">
      <c r="B74" s="202"/>
      <c r="C74" s="203"/>
      <c r="D74" s="204"/>
    </row>
  </sheetData>
  <mergeCells count="64">
    <mergeCell ref="F1:L1"/>
    <mergeCell ref="H32:I32"/>
    <mergeCell ref="J32:K32"/>
    <mergeCell ref="D35:D41"/>
    <mergeCell ref="H33:I33"/>
    <mergeCell ref="H34:I34"/>
    <mergeCell ref="J33:K33"/>
    <mergeCell ref="J34:K34"/>
    <mergeCell ref="H28:I28"/>
    <mergeCell ref="J28:K28"/>
    <mergeCell ref="H29:I29"/>
    <mergeCell ref="H30:I30"/>
    <mergeCell ref="H31:I31"/>
    <mergeCell ref="J29:K29"/>
    <mergeCell ref="J30:K30"/>
    <mergeCell ref="J31:K31"/>
    <mergeCell ref="A3:A58"/>
    <mergeCell ref="B3:B34"/>
    <mergeCell ref="C3:C27"/>
    <mergeCell ref="C42:C46"/>
    <mergeCell ref="B47:B58"/>
    <mergeCell ref="C47:C58"/>
    <mergeCell ref="C28:C34"/>
    <mergeCell ref="J45:K45"/>
    <mergeCell ref="E3:E15"/>
    <mergeCell ref="D32:D34"/>
    <mergeCell ref="E32:E34"/>
    <mergeCell ref="D3:D15"/>
    <mergeCell ref="D28:D31"/>
    <mergeCell ref="E28:E31"/>
    <mergeCell ref="E16:E27"/>
    <mergeCell ref="D16:D27"/>
    <mergeCell ref="E47:E58"/>
    <mergeCell ref="J41:K41"/>
    <mergeCell ref="J42:K42"/>
    <mergeCell ref="J43:K43"/>
    <mergeCell ref="B35:B46"/>
    <mergeCell ref="C35:C41"/>
    <mergeCell ref="E42:E46"/>
    <mergeCell ref="D42:D46"/>
    <mergeCell ref="J44:K44"/>
    <mergeCell ref="J35:K35"/>
    <mergeCell ref="J36:K36"/>
    <mergeCell ref="J37:K37"/>
    <mergeCell ref="E35:E41"/>
    <mergeCell ref="J38:K38"/>
    <mergeCell ref="J39:K39"/>
    <mergeCell ref="J40:K40"/>
    <mergeCell ref="J46:K46"/>
    <mergeCell ref="H59:K59"/>
    <mergeCell ref="F47:K47"/>
    <mergeCell ref="F48:K48"/>
    <mergeCell ref="B60:D74"/>
    <mergeCell ref="F49:K49"/>
    <mergeCell ref="F50:K50"/>
    <mergeCell ref="F51:K51"/>
    <mergeCell ref="F52:K52"/>
    <mergeCell ref="F53:K53"/>
    <mergeCell ref="F54:K54"/>
    <mergeCell ref="F55:K55"/>
    <mergeCell ref="F56:K56"/>
    <mergeCell ref="F57:K57"/>
    <mergeCell ref="F58:K58"/>
    <mergeCell ref="D47:D58"/>
  </mergeCells>
  <pageMargins left="0.31496062992125984" right="0.31496062992125984" top="0.74803149606299213" bottom="0.74803149606299213" header="0.31496062992125984" footer="0.31496062992125984"/>
  <pageSetup paperSize="256" scale="90" fitToHeight="0"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80"/>
  <sheetViews>
    <sheetView topLeftCell="C55" workbookViewId="0">
      <selection activeCell="N9" sqref="N9"/>
    </sheetView>
  </sheetViews>
  <sheetFormatPr defaultColWidth="8.85546875" defaultRowHeight="12.75" x14ac:dyDescent="0.2"/>
  <cols>
    <col min="1" max="1" width="4" style="1" customWidth="1"/>
    <col min="2" max="2" width="18.42578125" style="1" customWidth="1"/>
    <col min="3" max="3" width="25" style="1" customWidth="1"/>
    <col min="4" max="4" width="14.42578125" style="1" customWidth="1"/>
    <col min="5" max="5" width="13.7109375" style="1" customWidth="1"/>
    <col min="6" max="6" width="58.85546875" style="2" customWidth="1"/>
    <col min="7" max="8" width="7.42578125" style="2" customWidth="1"/>
    <col min="9" max="9" width="8.7109375" style="2" customWidth="1"/>
    <col min="10" max="10" width="12.5703125" style="2" customWidth="1"/>
    <col min="11" max="11" width="9.85546875" style="9" customWidth="1"/>
    <col min="12" max="12" width="13.140625" style="1" customWidth="1"/>
    <col min="13" max="16384" width="8.85546875" style="1"/>
  </cols>
  <sheetData>
    <row r="1" spans="1:12" ht="102.75" thickBot="1" x14ac:dyDescent="0.25">
      <c r="A1" s="139" t="s">
        <v>0</v>
      </c>
      <c r="B1" s="140" t="s">
        <v>1</v>
      </c>
      <c r="C1" s="140" t="s">
        <v>2</v>
      </c>
      <c r="D1" s="140" t="s">
        <v>3</v>
      </c>
      <c r="E1" s="140" t="s">
        <v>4</v>
      </c>
      <c r="F1" s="267" t="s">
        <v>97</v>
      </c>
      <c r="G1" s="268"/>
      <c r="H1" s="268"/>
      <c r="I1" s="268"/>
      <c r="J1" s="268"/>
      <c r="K1" s="268"/>
      <c r="L1" s="268"/>
    </row>
    <row r="2" spans="1:12" ht="102.75" thickBot="1" x14ac:dyDescent="0.25">
      <c r="A2" s="73">
        <v>1</v>
      </c>
      <c r="B2" s="74">
        <v>2</v>
      </c>
      <c r="C2" s="74">
        <v>3</v>
      </c>
      <c r="D2" s="74">
        <v>4</v>
      </c>
      <c r="E2" s="74">
        <v>5</v>
      </c>
      <c r="F2" s="109" t="s">
        <v>153</v>
      </c>
      <c r="G2" s="109" t="s">
        <v>26</v>
      </c>
      <c r="H2" s="109" t="s">
        <v>41</v>
      </c>
      <c r="I2" s="79" t="s">
        <v>145</v>
      </c>
      <c r="J2" s="88" t="s">
        <v>146</v>
      </c>
      <c r="K2" s="141" t="s">
        <v>25</v>
      </c>
      <c r="L2" s="142" t="s">
        <v>157</v>
      </c>
    </row>
    <row r="3" spans="1:12" ht="25.5" x14ac:dyDescent="0.2">
      <c r="A3" s="284" t="s">
        <v>12</v>
      </c>
      <c r="B3" s="293" t="s">
        <v>84</v>
      </c>
      <c r="C3" s="296" t="s">
        <v>106</v>
      </c>
      <c r="D3" s="223"/>
      <c r="E3" s="223" t="s">
        <v>105</v>
      </c>
      <c r="F3" s="13" t="s">
        <v>42</v>
      </c>
      <c r="G3" s="12">
        <v>2</v>
      </c>
      <c r="H3" s="31">
        <v>5</v>
      </c>
      <c r="I3" s="31">
        <v>0</v>
      </c>
      <c r="J3" s="31">
        <v>1</v>
      </c>
      <c r="K3" s="137">
        <f>IF(ISBLANK(G3),0,IF(OR((I3&lt;0),(I3&gt;1)),"Col.I=0 / 1",IF(OR((J3&lt;0),(J3&gt;1)),"Col.J=0 / 1",IF((I3=1),2*(35+20*G3)/H3,(35+20*G3)/H3))))</f>
        <v>15</v>
      </c>
      <c r="L3" s="147"/>
    </row>
    <row r="4" spans="1:12" ht="25.5" x14ac:dyDescent="0.2">
      <c r="A4" s="285"/>
      <c r="B4" s="294"/>
      <c r="C4" s="230"/>
      <c r="D4" s="224"/>
      <c r="E4" s="224"/>
      <c r="F4" s="34" t="s">
        <v>43</v>
      </c>
      <c r="G4" s="103">
        <v>0.1</v>
      </c>
      <c r="H4" s="30">
        <v>3</v>
      </c>
      <c r="I4" s="30">
        <v>1</v>
      </c>
      <c r="J4" s="30">
        <v>0</v>
      </c>
      <c r="K4" s="138">
        <f t="shared" ref="K4:K29" si="0">IF(ISBLANK(G4),0,IF(OR((I4&lt;0),(I4&gt;1)),"Col.I=0 / 1",IF(OR((J4&lt;0),(J4&gt;1)),"Col.J=0 / 1",IF((I4=1),2*(35+20*G4)/H4,(35+20*G4)/H4))))</f>
        <v>24.666666666666668</v>
      </c>
      <c r="L4" s="148"/>
    </row>
    <row r="5" spans="1:12" x14ac:dyDescent="0.2">
      <c r="A5" s="285"/>
      <c r="B5" s="294"/>
      <c r="C5" s="230"/>
      <c r="D5" s="224"/>
      <c r="E5" s="224"/>
      <c r="F5" s="35"/>
      <c r="G5" s="103"/>
      <c r="H5" s="103"/>
      <c r="I5" s="30"/>
      <c r="J5" s="30"/>
      <c r="K5" s="138">
        <f t="shared" si="0"/>
        <v>0</v>
      </c>
      <c r="L5" s="148"/>
    </row>
    <row r="6" spans="1:12" x14ac:dyDescent="0.2">
      <c r="A6" s="285"/>
      <c r="B6" s="294"/>
      <c r="C6" s="230"/>
      <c r="D6" s="224"/>
      <c r="E6" s="224"/>
      <c r="F6" s="4"/>
      <c r="G6" s="103"/>
      <c r="H6" s="103"/>
      <c r="I6" s="30"/>
      <c r="J6" s="30"/>
      <c r="K6" s="138">
        <f t="shared" si="0"/>
        <v>0</v>
      </c>
      <c r="L6" s="148"/>
    </row>
    <row r="7" spans="1:12" x14ac:dyDescent="0.2">
      <c r="A7" s="285"/>
      <c r="B7" s="294"/>
      <c r="C7" s="230"/>
      <c r="D7" s="224"/>
      <c r="E7" s="224"/>
      <c r="F7" s="4"/>
      <c r="G7" s="103"/>
      <c r="H7" s="103"/>
      <c r="I7" s="30"/>
      <c r="J7" s="30"/>
      <c r="K7" s="138">
        <f t="shared" si="0"/>
        <v>0</v>
      </c>
      <c r="L7" s="148"/>
    </row>
    <row r="8" spans="1:12" x14ac:dyDescent="0.2">
      <c r="A8" s="285"/>
      <c r="B8" s="294"/>
      <c r="C8" s="230"/>
      <c r="D8" s="224"/>
      <c r="E8" s="224"/>
      <c r="F8" s="4"/>
      <c r="G8" s="103"/>
      <c r="H8" s="103"/>
      <c r="I8" s="30"/>
      <c r="J8" s="30"/>
      <c r="K8" s="138">
        <f t="shared" si="0"/>
        <v>0</v>
      </c>
      <c r="L8" s="148"/>
    </row>
    <row r="9" spans="1:12" x14ac:dyDescent="0.2">
      <c r="A9" s="285"/>
      <c r="B9" s="294"/>
      <c r="C9" s="230"/>
      <c r="D9" s="224"/>
      <c r="E9" s="224"/>
      <c r="F9" s="4"/>
      <c r="G9" s="103"/>
      <c r="H9" s="103"/>
      <c r="I9" s="30"/>
      <c r="J9" s="30"/>
      <c r="K9" s="138">
        <f t="shared" si="0"/>
        <v>0</v>
      </c>
      <c r="L9" s="148"/>
    </row>
    <row r="10" spans="1:12" x14ac:dyDescent="0.2">
      <c r="A10" s="285"/>
      <c r="B10" s="294"/>
      <c r="C10" s="230"/>
      <c r="D10" s="224"/>
      <c r="E10" s="224"/>
      <c r="F10" s="4"/>
      <c r="G10" s="103"/>
      <c r="H10" s="103"/>
      <c r="I10" s="30"/>
      <c r="J10" s="30"/>
      <c r="K10" s="138">
        <f t="shared" si="0"/>
        <v>0</v>
      </c>
      <c r="L10" s="148"/>
    </row>
    <row r="11" spans="1:12" x14ac:dyDescent="0.2">
      <c r="A11" s="285"/>
      <c r="B11" s="294"/>
      <c r="C11" s="230"/>
      <c r="D11" s="224"/>
      <c r="E11" s="224"/>
      <c r="F11" s="4"/>
      <c r="G11" s="103"/>
      <c r="H11" s="103"/>
      <c r="I11" s="30"/>
      <c r="J11" s="30"/>
      <c r="K11" s="138">
        <f t="shared" si="0"/>
        <v>0</v>
      </c>
      <c r="L11" s="148"/>
    </row>
    <row r="12" spans="1:12" x14ac:dyDescent="0.2">
      <c r="A12" s="285"/>
      <c r="B12" s="294"/>
      <c r="C12" s="230"/>
      <c r="D12" s="224"/>
      <c r="E12" s="224"/>
      <c r="F12" s="35"/>
      <c r="G12" s="103"/>
      <c r="H12" s="103"/>
      <c r="I12" s="30"/>
      <c r="J12" s="30"/>
      <c r="K12" s="138">
        <f t="shared" si="0"/>
        <v>0</v>
      </c>
      <c r="L12" s="148"/>
    </row>
    <row r="13" spans="1:12" x14ac:dyDescent="0.2">
      <c r="A13" s="285"/>
      <c r="B13" s="294"/>
      <c r="C13" s="230"/>
      <c r="D13" s="224"/>
      <c r="E13" s="224"/>
      <c r="F13" s="4"/>
      <c r="G13" s="103"/>
      <c r="H13" s="103"/>
      <c r="I13" s="30"/>
      <c r="J13" s="30"/>
      <c r="K13" s="138">
        <f t="shared" si="0"/>
        <v>0</v>
      </c>
      <c r="L13" s="148"/>
    </row>
    <row r="14" spans="1:12" x14ac:dyDescent="0.2">
      <c r="A14" s="285"/>
      <c r="B14" s="294"/>
      <c r="C14" s="230"/>
      <c r="D14" s="224"/>
      <c r="E14" s="224"/>
      <c r="F14" s="4"/>
      <c r="G14" s="103"/>
      <c r="H14" s="103"/>
      <c r="I14" s="30"/>
      <c r="J14" s="30"/>
      <c r="K14" s="138">
        <f t="shared" si="0"/>
        <v>0</v>
      </c>
      <c r="L14" s="148"/>
    </row>
    <row r="15" spans="1:12" x14ac:dyDescent="0.2">
      <c r="A15" s="285"/>
      <c r="B15" s="294"/>
      <c r="C15" s="230"/>
      <c r="D15" s="224"/>
      <c r="E15" s="224"/>
      <c r="F15" s="4"/>
      <c r="G15" s="103"/>
      <c r="H15" s="103"/>
      <c r="I15" s="30"/>
      <c r="J15" s="30"/>
      <c r="K15" s="138">
        <f t="shared" si="0"/>
        <v>0</v>
      </c>
      <c r="L15" s="148"/>
    </row>
    <row r="16" spans="1:12" x14ac:dyDescent="0.2">
      <c r="A16" s="285"/>
      <c r="B16" s="294"/>
      <c r="C16" s="230"/>
      <c r="D16" s="224"/>
      <c r="E16" s="224"/>
      <c r="F16" s="4"/>
      <c r="G16" s="103"/>
      <c r="H16" s="103"/>
      <c r="I16" s="30"/>
      <c r="J16" s="30"/>
      <c r="K16" s="138">
        <f t="shared" si="0"/>
        <v>0</v>
      </c>
      <c r="L16" s="148"/>
    </row>
    <row r="17" spans="1:12" x14ac:dyDescent="0.2">
      <c r="A17" s="285"/>
      <c r="B17" s="294"/>
      <c r="C17" s="230"/>
      <c r="D17" s="224"/>
      <c r="E17" s="224"/>
      <c r="F17" s="4"/>
      <c r="G17" s="103"/>
      <c r="H17" s="103"/>
      <c r="I17" s="30"/>
      <c r="J17" s="30"/>
      <c r="K17" s="138">
        <f t="shared" si="0"/>
        <v>0</v>
      </c>
      <c r="L17" s="148"/>
    </row>
    <row r="18" spans="1:12" x14ac:dyDescent="0.2">
      <c r="A18" s="285"/>
      <c r="B18" s="294"/>
      <c r="C18" s="230"/>
      <c r="D18" s="224"/>
      <c r="E18" s="224"/>
      <c r="F18" s="4"/>
      <c r="G18" s="103"/>
      <c r="H18" s="103"/>
      <c r="I18" s="30"/>
      <c r="J18" s="30"/>
      <c r="K18" s="138">
        <f t="shared" si="0"/>
        <v>0</v>
      </c>
      <c r="L18" s="148"/>
    </row>
    <row r="19" spans="1:12" x14ac:dyDescent="0.2">
      <c r="A19" s="285"/>
      <c r="B19" s="294"/>
      <c r="C19" s="230"/>
      <c r="D19" s="224"/>
      <c r="E19" s="224"/>
      <c r="F19" s="4"/>
      <c r="G19" s="103"/>
      <c r="H19" s="103"/>
      <c r="I19" s="30"/>
      <c r="J19" s="30"/>
      <c r="K19" s="138">
        <f t="shared" si="0"/>
        <v>0</v>
      </c>
      <c r="L19" s="148"/>
    </row>
    <row r="20" spans="1:12" x14ac:dyDescent="0.2">
      <c r="A20" s="285"/>
      <c r="B20" s="294"/>
      <c r="C20" s="230"/>
      <c r="D20" s="224"/>
      <c r="E20" s="224"/>
      <c r="F20" s="4"/>
      <c r="G20" s="103"/>
      <c r="H20" s="103"/>
      <c r="I20" s="30"/>
      <c r="J20" s="30"/>
      <c r="K20" s="138">
        <f t="shared" si="0"/>
        <v>0</v>
      </c>
      <c r="L20" s="148"/>
    </row>
    <row r="21" spans="1:12" x14ac:dyDescent="0.2">
      <c r="A21" s="285"/>
      <c r="B21" s="294"/>
      <c r="C21" s="230"/>
      <c r="D21" s="224"/>
      <c r="E21" s="224"/>
      <c r="F21" s="4"/>
      <c r="G21" s="103"/>
      <c r="H21" s="103"/>
      <c r="I21" s="30"/>
      <c r="J21" s="30"/>
      <c r="K21" s="138">
        <f t="shared" si="0"/>
        <v>0</v>
      </c>
      <c r="L21" s="148"/>
    </row>
    <row r="22" spans="1:12" x14ac:dyDescent="0.2">
      <c r="A22" s="285"/>
      <c r="B22" s="294"/>
      <c r="C22" s="230"/>
      <c r="D22" s="224"/>
      <c r="E22" s="224"/>
      <c r="F22" s="4"/>
      <c r="G22" s="103"/>
      <c r="H22" s="103"/>
      <c r="I22" s="30"/>
      <c r="J22" s="30"/>
      <c r="K22" s="138">
        <f t="shared" si="0"/>
        <v>0</v>
      </c>
      <c r="L22" s="148"/>
    </row>
    <row r="23" spans="1:12" x14ac:dyDescent="0.2">
      <c r="A23" s="285"/>
      <c r="B23" s="294"/>
      <c r="C23" s="230"/>
      <c r="D23" s="224"/>
      <c r="E23" s="224"/>
      <c r="F23" s="4"/>
      <c r="G23" s="103"/>
      <c r="H23" s="103"/>
      <c r="I23" s="30"/>
      <c r="J23" s="30"/>
      <c r="K23" s="138">
        <f t="shared" si="0"/>
        <v>0</v>
      </c>
      <c r="L23" s="148"/>
    </row>
    <row r="24" spans="1:12" x14ac:dyDescent="0.2">
      <c r="A24" s="285"/>
      <c r="B24" s="294"/>
      <c r="C24" s="230"/>
      <c r="D24" s="224"/>
      <c r="E24" s="224"/>
      <c r="F24" s="4"/>
      <c r="G24" s="103"/>
      <c r="H24" s="103"/>
      <c r="I24" s="30"/>
      <c r="J24" s="30"/>
      <c r="K24" s="138">
        <f t="shared" si="0"/>
        <v>0</v>
      </c>
      <c r="L24" s="148"/>
    </row>
    <row r="25" spans="1:12" x14ac:dyDescent="0.2">
      <c r="A25" s="285"/>
      <c r="B25" s="294"/>
      <c r="C25" s="230"/>
      <c r="D25" s="224"/>
      <c r="E25" s="224"/>
      <c r="F25" s="4"/>
      <c r="G25" s="103"/>
      <c r="H25" s="103"/>
      <c r="I25" s="30"/>
      <c r="J25" s="30"/>
      <c r="K25" s="138">
        <f t="shared" si="0"/>
        <v>0</v>
      </c>
      <c r="L25" s="148"/>
    </row>
    <row r="26" spans="1:12" x14ac:dyDescent="0.2">
      <c r="A26" s="285"/>
      <c r="B26" s="294"/>
      <c r="C26" s="230"/>
      <c r="D26" s="224"/>
      <c r="E26" s="224"/>
      <c r="F26" s="4"/>
      <c r="G26" s="103"/>
      <c r="H26" s="103"/>
      <c r="I26" s="30"/>
      <c r="J26" s="30"/>
      <c r="K26" s="138">
        <f t="shared" si="0"/>
        <v>0</v>
      </c>
      <c r="L26" s="148"/>
    </row>
    <row r="27" spans="1:12" x14ac:dyDescent="0.2">
      <c r="A27" s="285"/>
      <c r="B27" s="294"/>
      <c r="C27" s="230"/>
      <c r="D27" s="224"/>
      <c r="E27" s="224"/>
      <c r="F27" s="4"/>
      <c r="G27" s="103"/>
      <c r="H27" s="103"/>
      <c r="I27" s="30"/>
      <c r="J27" s="30"/>
      <c r="K27" s="138">
        <f t="shared" si="0"/>
        <v>0</v>
      </c>
      <c r="L27" s="148"/>
    </row>
    <row r="28" spans="1:12" x14ac:dyDescent="0.2">
      <c r="A28" s="285"/>
      <c r="B28" s="294"/>
      <c r="C28" s="230"/>
      <c r="D28" s="224"/>
      <c r="E28" s="224"/>
      <c r="F28" s="4"/>
      <c r="G28" s="103"/>
      <c r="H28" s="103"/>
      <c r="I28" s="30"/>
      <c r="J28" s="30"/>
      <c r="K28" s="138">
        <f t="shared" si="0"/>
        <v>0</v>
      </c>
      <c r="L28" s="148"/>
    </row>
    <row r="29" spans="1:12" ht="13.5" thickBot="1" x14ac:dyDescent="0.25">
      <c r="A29" s="285"/>
      <c r="B29" s="295"/>
      <c r="C29" s="231"/>
      <c r="D29" s="225"/>
      <c r="E29" s="225"/>
      <c r="F29" s="143"/>
      <c r="G29" s="144"/>
      <c r="H29" s="144"/>
      <c r="I29" s="145"/>
      <c r="J29" s="145"/>
      <c r="K29" s="146">
        <f t="shared" si="0"/>
        <v>0</v>
      </c>
      <c r="L29" s="149"/>
    </row>
    <row r="30" spans="1:12" ht="51" x14ac:dyDescent="0.2">
      <c r="A30" s="286"/>
      <c r="B30" s="229" t="s">
        <v>149</v>
      </c>
      <c r="C30" s="237" t="s">
        <v>113</v>
      </c>
      <c r="D30" s="211"/>
      <c r="E30" s="237" t="s">
        <v>44</v>
      </c>
      <c r="F30" s="281" t="s">
        <v>153</v>
      </c>
      <c r="G30" s="281"/>
      <c r="H30" s="281"/>
      <c r="I30" s="131" t="s">
        <v>41</v>
      </c>
      <c r="J30" s="118" t="s">
        <v>145</v>
      </c>
      <c r="K30" s="120" t="s">
        <v>25</v>
      </c>
    </row>
    <row r="31" spans="1:12" ht="12.75" customHeight="1" x14ac:dyDescent="0.2">
      <c r="A31" s="286"/>
      <c r="B31" s="230"/>
      <c r="C31" s="224"/>
      <c r="D31" s="212"/>
      <c r="E31" s="224"/>
      <c r="F31" s="282" t="s">
        <v>42</v>
      </c>
      <c r="G31" s="282"/>
      <c r="H31" s="282"/>
      <c r="I31" s="126">
        <v>5</v>
      </c>
      <c r="J31" s="30">
        <v>1</v>
      </c>
      <c r="K31" s="48">
        <f>IF(OR(ISBLANK(F31),ISBLANK(I31),ISBLANK(J31)),0,IF((I31=0),0,IF(OR((J31&lt;0),(J31&gt;1)),"Col.J=0 / 1",IF((J31=1),2*15/I31,15/I31))))</f>
        <v>6</v>
      </c>
    </row>
    <row r="32" spans="1:12" x14ac:dyDescent="0.2">
      <c r="A32" s="286"/>
      <c r="B32" s="230"/>
      <c r="C32" s="224"/>
      <c r="D32" s="212"/>
      <c r="E32" s="224"/>
      <c r="F32" s="282" t="s">
        <v>43</v>
      </c>
      <c r="G32" s="282"/>
      <c r="H32" s="282"/>
      <c r="I32" s="126">
        <v>4</v>
      </c>
      <c r="J32" s="32">
        <v>0</v>
      </c>
      <c r="K32" s="48">
        <f t="shared" ref="K32:K41" si="1">IF(OR(ISBLANK(F32),ISBLANK(I32),ISBLANK(J32)),0,IF((I32=0),0,IF(OR((J32&lt;0),(J32&gt;1)),"Col.J=0 / 1",IF((J32=1),2*15/I32,15/I32))))</f>
        <v>3.75</v>
      </c>
    </row>
    <row r="33" spans="1:11" x14ac:dyDescent="0.2">
      <c r="A33" s="286"/>
      <c r="B33" s="230"/>
      <c r="C33" s="224"/>
      <c r="D33" s="212"/>
      <c r="E33" s="224"/>
      <c r="F33" s="282"/>
      <c r="G33" s="282"/>
      <c r="H33" s="282"/>
      <c r="I33" s="32"/>
      <c r="J33" s="32"/>
      <c r="K33" s="48">
        <f t="shared" si="1"/>
        <v>0</v>
      </c>
    </row>
    <row r="34" spans="1:11" x14ac:dyDescent="0.2">
      <c r="A34" s="286"/>
      <c r="B34" s="230"/>
      <c r="C34" s="224"/>
      <c r="D34" s="212"/>
      <c r="E34" s="224"/>
      <c r="F34" s="282"/>
      <c r="G34" s="282"/>
      <c r="H34" s="282"/>
      <c r="I34" s="32"/>
      <c r="J34" s="32"/>
      <c r="K34" s="48">
        <f t="shared" si="1"/>
        <v>0</v>
      </c>
    </row>
    <row r="35" spans="1:11" x14ac:dyDescent="0.2">
      <c r="A35" s="286"/>
      <c r="B35" s="230"/>
      <c r="C35" s="224"/>
      <c r="D35" s="212"/>
      <c r="E35" s="224"/>
      <c r="F35" s="282"/>
      <c r="G35" s="282"/>
      <c r="H35" s="282"/>
      <c r="I35" s="32"/>
      <c r="J35" s="32"/>
      <c r="K35" s="48">
        <f t="shared" si="1"/>
        <v>0</v>
      </c>
    </row>
    <row r="36" spans="1:11" x14ac:dyDescent="0.2">
      <c r="A36" s="286"/>
      <c r="B36" s="230"/>
      <c r="C36" s="224"/>
      <c r="D36" s="212"/>
      <c r="E36" s="224"/>
      <c r="F36" s="282"/>
      <c r="G36" s="282"/>
      <c r="H36" s="282"/>
      <c r="I36" s="32"/>
      <c r="J36" s="32"/>
      <c r="K36" s="48">
        <f t="shared" si="1"/>
        <v>0</v>
      </c>
    </row>
    <row r="37" spans="1:11" x14ac:dyDescent="0.2">
      <c r="A37" s="286"/>
      <c r="B37" s="230"/>
      <c r="C37" s="224"/>
      <c r="D37" s="212"/>
      <c r="E37" s="224"/>
      <c r="F37" s="282"/>
      <c r="G37" s="282"/>
      <c r="H37" s="282"/>
      <c r="I37" s="32"/>
      <c r="J37" s="32"/>
      <c r="K37" s="48">
        <f t="shared" si="1"/>
        <v>0</v>
      </c>
    </row>
    <row r="38" spans="1:11" x14ac:dyDescent="0.2">
      <c r="A38" s="286"/>
      <c r="B38" s="230"/>
      <c r="C38" s="224"/>
      <c r="D38" s="212"/>
      <c r="E38" s="224"/>
      <c r="F38" s="282"/>
      <c r="G38" s="282"/>
      <c r="H38" s="282"/>
      <c r="I38" s="32"/>
      <c r="J38" s="32"/>
      <c r="K38" s="48">
        <f t="shared" si="1"/>
        <v>0</v>
      </c>
    </row>
    <row r="39" spans="1:11" x14ac:dyDescent="0.2">
      <c r="A39" s="286"/>
      <c r="B39" s="230"/>
      <c r="C39" s="224"/>
      <c r="D39" s="212"/>
      <c r="E39" s="224"/>
      <c r="F39" s="282"/>
      <c r="G39" s="282"/>
      <c r="H39" s="282"/>
      <c r="I39" s="32"/>
      <c r="J39" s="32"/>
      <c r="K39" s="48">
        <f t="shared" si="1"/>
        <v>0</v>
      </c>
    </row>
    <row r="40" spans="1:11" x14ac:dyDescent="0.2">
      <c r="A40" s="286"/>
      <c r="B40" s="230"/>
      <c r="C40" s="224"/>
      <c r="D40" s="212"/>
      <c r="E40" s="224"/>
      <c r="F40" s="282"/>
      <c r="G40" s="282"/>
      <c r="H40" s="282"/>
      <c r="I40" s="32"/>
      <c r="J40" s="32"/>
      <c r="K40" s="48">
        <f t="shared" si="1"/>
        <v>0</v>
      </c>
    </row>
    <row r="41" spans="1:11" ht="13.5" thickBot="1" x14ac:dyDescent="0.25">
      <c r="A41" s="286"/>
      <c r="B41" s="231"/>
      <c r="C41" s="225"/>
      <c r="D41" s="213"/>
      <c r="E41" s="225"/>
      <c r="F41" s="283"/>
      <c r="G41" s="283"/>
      <c r="H41" s="283"/>
      <c r="I41" s="128"/>
      <c r="J41" s="128"/>
      <c r="K41" s="49">
        <f t="shared" si="1"/>
        <v>0</v>
      </c>
    </row>
    <row r="42" spans="1:11" ht="38.25" x14ac:dyDescent="0.2">
      <c r="A42" s="286"/>
      <c r="B42" s="280" t="s">
        <v>13</v>
      </c>
      <c r="C42" s="229" t="s">
        <v>14</v>
      </c>
      <c r="D42" s="258"/>
      <c r="E42" s="223" t="s">
        <v>15</v>
      </c>
      <c r="F42" s="305" t="s">
        <v>154</v>
      </c>
      <c r="G42" s="305"/>
      <c r="H42" s="305"/>
      <c r="I42" s="127" t="s">
        <v>41</v>
      </c>
      <c r="J42" s="98" t="s">
        <v>144</v>
      </c>
      <c r="K42" s="100" t="s">
        <v>25</v>
      </c>
    </row>
    <row r="43" spans="1:11" ht="12.75" customHeight="1" x14ac:dyDescent="0.2">
      <c r="A43" s="286"/>
      <c r="B43" s="245"/>
      <c r="C43" s="230"/>
      <c r="D43" s="212"/>
      <c r="E43" s="224"/>
      <c r="F43" s="270" t="s">
        <v>45</v>
      </c>
      <c r="G43" s="270"/>
      <c r="H43" s="270"/>
      <c r="I43" s="30">
        <v>4</v>
      </c>
      <c r="J43" s="30"/>
      <c r="K43" s="48">
        <f>IF(ISBLANK(I43),0,IF(OR((J43&lt;0),(J43&gt;1)),"Col.J=0 / 1",40/I43))</f>
        <v>10</v>
      </c>
    </row>
    <row r="44" spans="1:11" x14ac:dyDescent="0.2">
      <c r="A44" s="286"/>
      <c r="B44" s="245"/>
      <c r="C44" s="230"/>
      <c r="D44" s="212"/>
      <c r="E44" s="224"/>
      <c r="F44" s="270"/>
      <c r="G44" s="270"/>
      <c r="H44" s="270"/>
      <c r="I44" s="30"/>
      <c r="J44" s="30"/>
      <c r="K44" s="48">
        <f>IF(ISBLANK(I44),0,IF(OR((J44&lt;0),(J44&gt;1)),"Col.J=0 / 1",40/I44))</f>
        <v>0</v>
      </c>
    </row>
    <row r="45" spans="1:11" x14ac:dyDescent="0.2">
      <c r="A45" s="286"/>
      <c r="B45" s="245"/>
      <c r="C45" s="230"/>
      <c r="D45" s="212"/>
      <c r="E45" s="224"/>
      <c r="F45" s="270"/>
      <c r="G45" s="270"/>
      <c r="H45" s="270"/>
      <c r="I45" s="30"/>
      <c r="J45" s="30"/>
      <c r="K45" s="48">
        <f>IF(ISBLANK(I45),0,IF(OR((J45&lt;0),(J45&gt;1)),"Col.J=0 / 1",40/I45))</f>
        <v>0</v>
      </c>
    </row>
    <row r="46" spans="1:11" x14ac:dyDescent="0.2">
      <c r="A46" s="287"/>
      <c r="B46" s="245"/>
      <c r="C46" s="230"/>
      <c r="D46" s="212"/>
      <c r="E46" s="224"/>
      <c r="F46" s="270"/>
      <c r="G46" s="270"/>
      <c r="H46" s="270"/>
      <c r="I46" s="30"/>
      <c r="J46" s="30"/>
      <c r="K46" s="48">
        <f>IF(ISBLANK(I46),0,IF(OR((J46&lt;0),(J46&gt;1)),"Col.J=0 / 1",40/I46))</f>
        <v>0</v>
      </c>
    </row>
    <row r="47" spans="1:11" ht="13.5" thickBot="1" x14ac:dyDescent="0.25">
      <c r="A47" s="287"/>
      <c r="B47" s="245"/>
      <c r="C47" s="231"/>
      <c r="D47" s="213"/>
      <c r="E47" s="225"/>
      <c r="F47" s="271"/>
      <c r="G47" s="271"/>
      <c r="H47" s="271"/>
      <c r="I47" s="33"/>
      <c r="J47" s="33"/>
      <c r="K47" s="49">
        <f>IF(ISBLANK(I47),0,IF(OR((J47&lt;0),(J47&gt;1)),"Col.J=0 / 1",40/I47))</f>
        <v>0</v>
      </c>
    </row>
    <row r="48" spans="1:11" ht="15.75" customHeight="1" x14ac:dyDescent="0.2">
      <c r="A48" s="287"/>
      <c r="B48" s="245"/>
      <c r="C48" s="229" t="s">
        <v>16</v>
      </c>
      <c r="D48" s="300"/>
      <c r="E48" s="290" t="s">
        <v>17</v>
      </c>
      <c r="F48" s="276" t="s">
        <v>46</v>
      </c>
      <c r="G48" s="276"/>
      <c r="H48" s="276"/>
      <c r="I48" s="31">
        <v>2</v>
      </c>
      <c r="J48" s="31"/>
      <c r="K48" s="50">
        <f>IF(ISBLANK(I48),0,IF(OR((J48&lt;0),(J48&gt;1)),"Col.J=0 / 1",30/I48))</f>
        <v>15</v>
      </c>
    </row>
    <row r="49" spans="1:11" x14ac:dyDescent="0.2">
      <c r="A49" s="287"/>
      <c r="B49" s="245"/>
      <c r="C49" s="230"/>
      <c r="D49" s="301"/>
      <c r="E49" s="291"/>
      <c r="F49" s="270"/>
      <c r="G49" s="270"/>
      <c r="H49" s="270"/>
      <c r="I49" s="30"/>
      <c r="J49" s="30"/>
      <c r="K49" s="48">
        <f t="shared" ref="K49:K54" si="2">IF(ISBLANK(I49),0,IF(OR((J49&lt;0),(J49&gt;1)),"Col.J=0 / 1",30/I49))</f>
        <v>0</v>
      </c>
    </row>
    <row r="50" spans="1:11" x14ac:dyDescent="0.2">
      <c r="A50" s="287"/>
      <c r="B50" s="245"/>
      <c r="C50" s="230"/>
      <c r="D50" s="301"/>
      <c r="E50" s="291"/>
      <c r="F50" s="270"/>
      <c r="G50" s="270"/>
      <c r="H50" s="270"/>
      <c r="I50" s="30"/>
      <c r="J50" s="30"/>
      <c r="K50" s="48">
        <f t="shared" si="2"/>
        <v>0</v>
      </c>
    </row>
    <row r="51" spans="1:11" x14ac:dyDescent="0.2">
      <c r="A51" s="287"/>
      <c r="B51" s="245"/>
      <c r="C51" s="230"/>
      <c r="D51" s="301"/>
      <c r="E51" s="291"/>
      <c r="F51" s="270"/>
      <c r="G51" s="270"/>
      <c r="H51" s="270"/>
      <c r="I51" s="30"/>
      <c r="J51" s="30"/>
      <c r="K51" s="48">
        <f t="shared" si="2"/>
        <v>0</v>
      </c>
    </row>
    <row r="52" spans="1:11" x14ac:dyDescent="0.2">
      <c r="A52" s="287"/>
      <c r="B52" s="245"/>
      <c r="C52" s="230"/>
      <c r="D52" s="301"/>
      <c r="E52" s="291"/>
      <c r="F52" s="270"/>
      <c r="G52" s="270"/>
      <c r="H52" s="270"/>
      <c r="I52" s="30"/>
      <c r="J52" s="30"/>
      <c r="K52" s="48">
        <f t="shared" si="2"/>
        <v>0</v>
      </c>
    </row>
    <row r="53" spans="1:11" x14ac:dyDescent="0.2">
      <c r="A53" s="287"/>
      <c r="B53" s="245"/>
      <c r="C53" s="230"/>
      <c r="D53" s="301"/>
      <c r="E53" s="291"/>
      <c r="F53" s="270"/>
      <c r="G53" s="270"/>
      <c r="H53" s="270"/>
      <c r="I53" s="30"/>
      <c r="J53" s="30"/>
      <c r="K53" s="48">
        <f t="shared" si="2"/>
        <v>0</v>
      </c>
    </row>
    <row r="54" spans="1:11" ht="13.5" thickBot="1" x14ac:dyDescent="0.25">
      <c r="A54" s="287"/>
      <c r="B54" s="246"/>
      <c r="C54" s="231"/>
      <c r="D54" s="302"/>
      <c r="E54" s="292"/>
      <c r="F54" s="271"/>
      <c r="G54" s="271"/>
      <c r="H54" s="271"/>
      <c r="I54" s="33"/>
      <c r="J54" s="33"/>
      <c r="K54" s="49">
        <f t="shared" si="2"/>
        <v>0</v>
      </c>
    </row>
    <row r="55" spans="1:11" ht="25.5" x14ac:dyDescent="0.2">
      <c r="A55" s="288"/>
      <c r="B55" s="274" t="s">
        <v>152</v>
      </c>
      <c r="C55" s="218" t="s">
        <v>100</v>
      </c>
      <c r="D55" s="235" t="s">
        <v>18</v>
      </c>
      <c r="E55" s="237" t="s">
        <v>101</v>
      </c>
      <c r="F55" s="278" t="s">
        <v>155</v>
      </c>
      <c r="G55" s="278"/>
      <c r="H55" s="278"/>
      <c r="I55" s="278"/>
      <c r="J55" s="132" t="s">
        <v>156</v>
      </c>
      <c r="K55" s="120" t="s">
        <v>25</v>
      </c>
    </row>
    <row r="56" spans="1:11" ht="15" customHeight="1" x14ac:dyDescent="0.2">
      <c r="A56" s="288"/>
      <c r="B56" s="274"/>
      <c r="C56" s="218"/>
      <c r="D56" s="230"/>
      <c r="E56" s="224"/>
      <c r="F56" s="273" t="s">
        <v>47</v>
      </c>
      <c r="G56" s="273"/>
      <c r="H56" s="273"/>
      <c r="I56" s="273"/>
      <c r="J56" s="30">
        <v>2</v>
      </c>
      <c r="K56" s="54">
        <f>IF(ISBLANK(F56),0,20*J56)</f>
        <v>40</v>
      </c>
    </row>
    <row r="57" spans="1:11" ht="15" customHeight="1" x14ac:dyDescent="0.2">
      <c r="A57" s="288"/>
      <c r="B57" s="274"/>
      <c r="C57" s="218"/>
      <c r="D57" s="230"/>
      <c r="E57" s="224"/>
      <c r="F57" s="273"/>
      <c r="G57" s="273"/>
      <c r="H57" s="273"/>
      <c r="I57" s="273"/>
      <c r="J57" s="30"/>
      <c r="K57" s="54">
        <f>IF(ISBLANK(F57),0,20*J57)</f>
        <v>0</v>
      </c>
    </row>
    <row r="58" spans="1:11" x14ac:dyDescent="0.2">
      <c r="A58" s="288"/>
      <c r="B58" s="274"/>
      <c r="C58" s="218"/>
      <c r="D58" s="230"/>
      <c r="E58" s="224"/>
      <c r="F58" s="266"/>
      <c r="G58" s="266"/>
      <c r="H58" s="266"/>
      <c r="I58" s="266"/>
      <c r="J58" s="30"/>
      <c r="K58" s="54">
        <f>IF(ISBLANK(F58),0,20*J58)</f>
        <v>0</v>
      </c>
    </row>
    <row r="59" spans="1:11" x14ac:dyDescent="0.2">
      <c r="A59" s="288"/>
      <c r="B59" s="274"/>
      <c r="C59" s="218"/>
      <c r="D59" s="230"/>
      <c r="E59" s="224"/>
      <c r="F59" s="266"/>
      <c r="G59" s="266"/>
      <c r="H59" s="266"/>
      <c r="I59" s="266"/>
      <c r="J59" s="30"/>
      <c r="K59" s="54">
        <f>IF(ISBLANK(F59),0,20*J59)</f>
        <v>0</v>
      </c>
    </row>
    <row r="60" spans="1:11" ht="13.5" thickBot="1" x14ac:dyDescent="0.25">
      <c r="A60" s="288"/>
      <c r="B60" s="274"/>
      <c r="C60" s="218"/>
      <c r="D60" s="231"/>
      <c r="E60" s="225"/>
      <c r="F60" s="279"/>
      <c r="G60" s="279"/>
      <c r="H60" s="279"/>
      <c r="I60" s="279"/>
      <c r="J60" s="33"/>
      <c r="K60" s="55">
        <f>IF(ISBLANK(F60),0,20*J60)</f>
        <v>0</v>
      </c>
    </row>
    <row r="61" spans="1:11" x14ac:dyDescent="0.2">
      <c r="A61" s="288"/>
      <c r="B61" s="274"/>
      <c r="C61" s="218"/>
      <c r="D61" s="235" t="s">
        <v>19</v>
      </c>
      <c r="E61" s="237" t="s">
        <v>102</v>
      </c>
      <c r="F61" s="272" t="s">
        <v>48</v>
      </c>
      <c r="G61" s="272"/>
      <c r="H61" s="272"/>
      <c r="I61" s="272"/>
      <c r="J61" s="70">
        <v>2</v>
      </c>
      <c r="K61" s="133">
        <f>IF(ISBLANK(F61),0,10*J61)</f>
        <v>20</v>
      </c>
    </row>
    <row r="62" spans="1:11" x14ac:dyDescent="0.2">
      <c r="A62" s="288"/>
      <c r="B62" s="274"/>
      <c r="C62" s="218"/>
      <c r="D62" s="230"/>
      <c r="E62" s="224"/>
      <c r="F62" s="266"/>
      <c r="G62" s="266"/>
      <c r="H62" s="266"/>
      <c r="I62" s="266"/>
      <c r="J62" s="30"/>
      <c r="K62" s="54">
        <f>IF(ISBLANK(F62),0,10*J62)</f>
        <v>0</v>
      </c>
    </row>
    <row r="63" spans="1:11" x14ac:dyDescent="0.2">
      <c r="A63" s="288"/>
      <c r="B63" s="274"/>
      <c r="C63" s="218"/>
      <c r="D63" s="230"/>
      <c r="E63" s="224"/>
      <c r="F63" s="266"/>
      <c r="G63" s="266"/>
      <c r="H63" s="266"/>
      <c r="I63" s="266"/>
      <c r="J63" s="30"/>
      <c r="K63" s="54">
        <f>IF(ISBLANK(F63),0,10*J63)</f>
        <v>0</v>
      </c>
    </row>
    <row r="64" spans="1:11" x14ac:dyDescent="0.2">
      <c r="A64" s="288"/>
      <c r="B64" s="274"/>
      <c r="C64" s="218"/>
      <c r="D64" s="230"/>
      <c r="E64" s="224"/>
      <c r="F64" s="266"/>
      <c r="G64" s="266"/>
      <c r="H64" s="266"/>
      <c r="I64" s="266"/>
      <c r="J64" s="30"/>
      <c r="K64" s="54">
        <f>IF(ISBLANK(F64),0,10*J64)</f>
        <v>0</v>
      </c>
    </row>
    <row r="65" spans="1:12" ht="13.5" thickBot="1" x14ac:dyDescent="0.25">
      <c r="A65" s="288"/>
      <c r="B65" s="274"/>
      <c r="C65" s="219"/>
      <c r="D65" s="231"/>
      <c r="E65" s="225"/>
      <c r="F65" s="279"/>
      <c r="G65" s="279"/>
      <c r="H65" s="279"/>
      <c r="I65" s="279"/>
      <c r="J65" s="33"/>
      <c r="K65" s="55">
        <f>IF(ISBLANK(F65),0,10*J65)</f>
        <v>0</v>
      </c>
    </row>
    <row r="66" spans="1:12" x14ac:dyDescent="0.2">
      <c r="A66" s="288"/>
      <c r="B66" s="274"/>
      <c r="C66" s="297" t="s">
        <v>20</v>
      </c>
      <c r="D66" s="229" t="s">
        <v>21</v>
      </c>
      <c r="E66" s="223" t="s">
        <v>103</v>
      </c>
      <c r="F66" s="276" t="s">
        <v>47</v>
      </c>
      <c r="G66" s="276"/>
      <c r="H66" s="276"/>
      <c r="I66" s="276"/>
      <c r="J66" s="31">
        <v>3</v>
      </c>
      <c r="K66" s="59">
        <f>IF(ISBLANK(F66),0,4*J66)</f>
        <v>12</v>
      </c>
    </row>
    <row r="67" spans="1:12" x14ac:dyDescent="0.2">
      <c r="A67" s="288"/>
      <c r="B67" s="274"/>
      <c r="C67" s="298"/>
      <c r="D67" s="230"/>
      <c r="E67" s="224"/>
      <c r="F67" s="270"/>
      <c r="G67" s="270"/>
      <c r="H67" s="270"/>
      <c r="I67" s="270"/>
      <c r="J67" s="30"/>
      <c r="K67" s="54">
        <f>IF(ISBLANK(F67),0,4*J67)</f>
        <v>0</v>
      </c>
    </row>
    <row r="68" spans="1:12" x14ac:dyDescent="0.2">
      <c r="A68" s="288"/>
      <c r="B68" s="274"/>
      <c r="C68" s="298"/>
      <c r="D68" s="230"/>
      <c r="E68" s="224"/>
      <c r="F68" s="270"/>
      <c r="G68" s="270"/>
      <c r="H68" s="270"/>
      <c r="I68" s="270"/>
      <c r="J68" s="30"/>
      <c r="K68" s="54">
        <f>IF(ISBLANK(F68),0,4*J68)</f>
        <v>0</v>
      </c>
    </row>
    <row r="69" spans="1:12" ht="13.5" thickBot="1" x14ac:dyDescent="0.25">
      <c r="A69" s="288"/>
      <c r="B69" s="274"/>
      <c r="C69" s="298"/>
      <c r="D69" s="231"/>
      <c r="E69" s="225"/>
      <c r="F69" s="271"/>
      <c r="G69" s="271"/>
      <c r="H69" s="271"/>
      <c r="I69" s="271"/>
      <c r="J69" s="33"/>
      <c r="K69" s="55">
        <f>IF(ISBLANK(F69),0,4*J69)</f>
        <v>0</v>
      </c>
    </row>
    <row r="70" spans="1:12" x14ac:dyDescent="0.2">
      <c r="A70" s="288"/>
      <c r="B70" s="274"/>
      <c r="C70" s="299"/>
      <c r="D70" s="237" t="s">
        <v>22</v>
      </c>
      <c r="E70" s="237" t="s">
        <v>104</v>
      </c>
      <c r="F70" s="277" t="s">
        <v>49</v>
      </c>
      <c r="G70" s="277"/>
      <c r="H70" s="277"/>
      <c r="I70" s="277"/>
      <c r="J70" s="70">
        <v>2</v>
      </c>
      <c r="K70" s="133">
        <f>IF(ISBLANK(F70),0,2*J70)</f>
        <v>4</v>
      </c>
    </row>
    <row r="71" spans="1:12" x14ac:dyDescent="0.2">
      <c r="A71" s="288"/>
      <c r="B71" s="274"/>
      <c r="C71" s="299"/>
      <c r="D71" s="224"/>
      <c r="E71" s="224"/>
      <c r="F71" s="269"/>
      <c r="G71" s="269"/>
      <c r="H71" s="269"/>
      <c r="I71" s="269"/>
      <c r="J71" s="30"/>
      <c r="K71" s="54">
        <f>IF(ISBLANK(F71),0,2*J71)</f>
        <v>0</v>
      </c>
    </row>
    <row r="72" spans="1:12" x14ac:dyDescent="0.2">
      <c r="A72" s="288"/>
      <c r="B72" s="274"/>
      <c r="C72" s="299"/>
      <c r="D72" s="224"/>
      <c r="E72" s="224"/>
      <c r="F72" s="269"/>
      <c r="G72" s="269"/>
      <c r="H72" s="269"/>
      <c r="I72" s="269"/>
      <c r="J72" s="30"/>
      <c r="K72" s="54">
        <f>IF(ISBLANK(F72),0,2*J72)</f>
        <v>0</v>
      </c>
    </row>
    <row r="73" spans="1:12" ht="13.5" thickBot="1" x14ac:dyDescent="0.25">
      <c r="A73" s="289"/>
      <c r="B73" s="275"/>
      <c r="C73" s="231"/>
      <c r="D73" s="225"/>
      <c r="E73" s="225"/>
      <c r="F73" s="271"/>
      <c r="G73" s="271"/>
      <c r="H73" s="271"/>
      <c r="I73" s="271"/>
      <c r="J73" s="33"/>
      <c r="K73" s="55">
        <f>IF(ISBLANK(F73),0,2*J73)</f>
        <v>0</v>
      </c>
    </row>
    <row r="74" spans="1:12" ht="18.75" thickBot="1" x14ac:dyDescent="0.25">
      <c r="F74" s="303" t="s">
        <v>114</v>
      </c>
      <c r="G74" s="304"/>
      <c r="H74" s="304"/>
      <c r="I74" s="304"/>
      <c r="J74" s="129"/>
      <c r="K74" s="130">
        <f>SUM(K3:K73)</f>
        <v>150.41666666666669</v>
      </c>
      <c r="L74" s="26"/>
    </row>
    <row r="75" spans="1:12" x14ac:dyDescent="0.2">
      <c r="F75" s="3"/>
      <c r="K75" s="16"/>
    </row>
    <row r="76" spans="1:12" ht="15.75" x14ac:dyDescent="0.25">
      <c r="F76" s="27" t="s">
        <v>93</v>
      </c>
      <c r="G76" s="28">
        <v>130</v>
      </c>
      <c r="H76" s="134"/>
      <c r="I76" s="8"/>
      <c r="J76" s="8"/>
    </row>
    <row r="77" spans="1:12" ht="15.75" x14ac:dyDescent="0.25">
      <c r="F77" s="27" t="s">
        <v>94</v>
      </c>
      <c r="G77" s="28">
        <v>260</v>
      </c>
      <c r="H77" s="134"/>
      <c r="I77" s="8"/>
      <c r="J77" s="8"/>
    </row>
    <row r="78" spans="1:12" ht="15.75" x14ac:dyDescent="0.25">
      <c r="F78" s="27" t="s">
        <v>150</v>
      </c>
      <c r="G78" s="29">
        <v>180</v>
      </c>
      <c r="H78" s="135"/>
      <c r="I78" s="19"/>
      <c r="J78" s="19"/>
    </row>
    <row r="79" spans="1:12" ht="15.75" x14ac:dyDescent="0.25">
      <c r="F79" s="27" t="s">
        <v>151</v>
      </c>
      <c r="G79" s="29">
        <v>360</v>
      </c>
      <c r="H79" s="135"/>
      <c r="I79" s="19"/>
      <c r="J79" s="19"/>
    </row>
    <row r="80" spans="1:12" x14ac:dyDescent="0.2">
      <c r="F80" s="5"/>
    </row>
  </sheetData>
  <mergeCells count="73">
    <mergeCell ref="D42:D47"/>
    <mergeCell ref="E42:E47"/>
    <mergeCell ref="D48:D54"/>
    <mergeCell ref="F74:I74"/>
    <mergeCell ref="F42:H42"/>
    <mergeCell ref="F43:H43"/>
    <mergeCell ref="F44:H44"/>
    <mergeCell ref="F45:H45"/>
    <mergeCell ref="F46:H46"/>
    <mergeCell ref="F47:H47"/>
    <mergeCell ref="F48:H48"/>
    <mergeCell ref="F49:H49"/>
    <mergeCell ref="F50:H50"/>
    <mergeCell ref="F51:H51"/>
    <mergeCell ref="F65:I65"/>
    <mergeCell ref="F53:H53"/>
    <mergeCell ref="A3:A73"/>
    <mergeCell ref="D66:D69"/>
    <mergeCell ref="E66:E69"/>
    <mergeCell ref="D3:D29"/>
    <mergeCell ref="D70:D73"/>
    <mergeCell ref="E70:E73"/>
    <mergeCell ref="C48:C54"/>
    <mergeCell ref="E48:E54"/>
    <mergeCell ref="B3:B29"/>
    <mergeCell ref="C3:C29"/>
    <mergeCell ref="E3:E29"/>
    <mergeCell ref="D61:D65"/>
    <mergeCell ref="E61:E65"/>
    <mergeCell ref="C66:C73"/>
    <mergeCell ref="B30:B41"/>
    <mergeCell ref="C30:C41"/>
    <mergeCell ref="D30:D41"/>
    <mergeCell ref="E30:E41"/>
    <mergeCell ref="B42:B54"/>
    <mergeCell ref="C42:C47"/>
    <mergeCell ref="F30:H30"/>
    <mergeCell ref="F31:H31"/>
    <mergeCell ref="F32:H32"/>
    <mergeCell ref="F33:H33"/>
    <mergeCell ref="F34:H34"/>
    <mergeCell ref="F35:H35"/>
    <mergeCell ref="F36:H36"/>
    <mergeCell ref="F37:H37"/>
    <mergeCell ref="F38:H38"/>
    <mergeCell ref="F39:H39"/>
    <mergeCell ref="F40:H40"/>
    <mergeCell ref="F41:H41"/>
    <mergeCell ref="F72:I72"/>
    <mergeCell ref="F73:I73"/>
    <mergeCell ref="B55:B73"/>
    <mergeCell ref="C55:C65"/>
    <mergeCell ref="D55:D60"/>
    <mergeCell ref="E55:E60"/>
    <mergeCell ref="F66:I66"/>
    <mergeCell ref="F67:I67"/>
    <mergeCell ref="F68:I68"/>
    <mergeCell ref="F69:I69"/>
    <mergeCell ref="F70:I70"/>
    <mergeCell ref="F55:I55"/>
    <mergeCell ref="F56:I56"/>
    <mergeCell ref="F58:I58"/>
    <mergeCell ref="F59:I59"/>
    <mergeCell ref="F60:I60"/>
    <mergeCell ref="F62:I62"/>
    <mergeCell ref="F63:I63"/>
    <mergeCell ref="F64:I64"/>
    <mergeCell ref="F1:L1"/>
    <mergeCell ref="F71:I71"/>
    <mergeCell ref="F52:H52"/>
    <mergeCell ref="F54:H54"/>
    <mergeCell ref="F61:I61"/>
    <mergeCell ref="F57:I57"/>
  </mergeCells>
  <pageMargins left="0.70866141732283472" right="0.70866141732283472" top="0.74803149606299213" bottom="0.74803149606299213" header="0.31496062992125984" footer="0.31496062992125984"/>
  <pageSetup paperSize="256" scale="77" fitToHeight="0" orientation="landscape"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98"/>
  <sheetViews>
    <sheetView topLeftCell="A91" workbookViewId="0">
      <selection activeCell="D3" sqref="D3:D9"/>
    </sheetView>
  </sheetViews>
  <sheetFormatPr defaultColWidth="9.140625" defaultRowHeight="12.75" x14ac:dyDescent="0.2"/>
  <cols>
    <col min="1" max="1" width="5.42578125" style="14" customWidth="1"/>
    <col min="2" max="2" width="18.85546875" style="7" customWidth="1"/>
    <col min="3" max="3" width="15.28515625" style="7" customWidth="1"/>
    <col min="4" max="4" width="18.7109375" style="7" customWidth="1"/>
    <col min="5" max="5" width="11.42578125" style="7" customWidth="1"/>
    <col min="6" max="6" width="44" style="7" customWidth="1"/>
    <col min="7" max="7" width="37.5703125" style="7" customWidth="1"/>
    <col min="8" max="8" width="9.140625" style="15"/>
    <col min="9" max="9" width="10.5703125" style="17" bestFit="1" customWidth="1"/>
    <col min="10" max="10" width="13.28515625" style="6" customWidth="1"/>
    <col min="11" max="16384" width="9.140625" style="6"/>
  </cols>
  <sheetData>
    <row r="1" spans="1:10" ht="102.75" thickBot="1" x14ac:dyDescent="0.25">
      <c r="A1" s="71" t="s">
        <v>0</v>
      </c>
      <c r="B1" s="72" t="s">
        <v>1</v>
      </c>
      <c r="C1" s="72" t="s">
        <v>2</v>
      </c>
      <c r="D1" s="72" t="s">
        <v>3</v>
      </c>
      <c r="E1" s="72" t="s">
        <v>4</v>
      </c>
      <c r="F1" s="306" t="s">
        <v>97</v>
      </c>
      <c r="G1" s="307"/>
      <c r="H1" s="307"/>
      <c r="I1" s="307"/>
      <c r="J1" s="307"/>
    </row>
    <row r="2" spans="1:10" ht="51.75" thickBot="1" x14ac:dyDescent="0.25">
      <c r="A2" s="80">
        <v>1</v>
      </c>
      <c r="B2" s="151">
        <v>2</v>
      </c>
      <c r="C2" s="151">
        <v>3</v>
      </c>
      <c r="D2" s="151">
        <v>4</v>
      </c>
      <c r="E2" s="151">
        <v>5</v>
      </c>
      <c r="F2" s="152" t="s">
        <v>51</v>
      </c>
      <c r="G2" s="152" t="s">
        <v>109</v>
      </c>
      <c r="H2" s="125" t="s">
        <v>50</v>
      </c>
      <c r="I2" s="136" t="s">
        <v>25</v>
      </c>
      <c r="J2" s="150" t="s">
        <v>158</v>
      </c>
    </row>
    <row r="3" spans="1:10" s="7" customFormat="1" x14ac:dyDescent="0.2">
      <c r="A3" s="308" t="s">
        <v>117</v>
      </c>
      <c r="B3" s="311" t="s">
        <v>107</v>
      </c>
      <c r="C3" s="314"/>
      <c r="D3" s="324"/>
      <c r="E3" s="314" t="s">
        <v>108</v>
      </c>
      <c r="F3" s="63" t="s">
        <v>53</v>
      </c>
      <c r="G3" s="106" t="s">
        <v>52</v>
      </c>
      <c r="H3" s="61">
        <v>3</v>
      </c>
      <c r="I3" s="154">
        <f>IF(OR(ISBLANK(F3),ISBLANK(G3),ISBLANK(H3)),0,IF((H3=0),"Col.I=?",10/H3))</f>
        <v>3.3333333333333335</v>
      </c>
      <c r="J3" s="155"/>
    </row>
    <row r="4" spans="1:10" s="7" customFormat="1" x14ac:dyDescent="0.2">
      <c r="A4" s="309"/>
      <c r="B4" s="312"/>
      <c r="C4" s="315"/>
      <c r="D4" s="325"/>
      <c r="E4" s="315"/>
      <c r="F4" s="108"/>
      <c r="G4" s="108"/>
      <c r="H4" s="62"/>
      <c r="I4" s="153">
        <f t="shared" ref="I4:I9" si="0">IF(OR(ISBLANK(F4),ISBLANK(G4),ISBLANK(H4)),0,IF((H4=0),"Col.I=?",10/H4))</f>
        <v>0</v>
      </c>
      <c r="J4" s="156"/>
    </row>
    <row r="5" spans="1:10" s="7" customFormat="1" x14ac:dyDescent="0.2">
      <c r="A5" s="309"/>
      <c r="B5" s="312"/>
      <c r="C5" s="315"/>
      <c r="D5" s="325"/>
      <c r="E5" s="315"/>
      <c r="F5" s="105"/>
      <c r="G5" s="108"/>
      <c r="H5" s="62"/>
      <c r="I5" s="153">
        <f t="shared" si="0"/>
        <v>0</v>
      </c>
      <c r="J5" s="156"/>
    </row>
    <row r="6" spans="1:10" s="7" customFormat="1" x14ac:dyDescent="0.2">
      <c r="A6" s="309"/>
      <c r="B6" s="312"/>
      <c r="C6" s="315"/>
      <c r="D6" s="325"/>
      <c r="E6" s="315"/>
      <c r="F6" s="105"/>
      <c r="G6" s="108"/>
      <c r="H6" s="62"/>
      <c r="I6" s="153">
        <f t="shared" si="0"/>
        <v>0</v>
      </c>
      <c r="J6" s="156"/>
    </row>
    <row r="7" spans="1:10" s="7" customFormat="1" x14ac:dyDescent="0.2">
      <c r="A7" s="309"/>
      <c r="B7" s="312"/>
      <c r="C7" s="315"/>
      <c r="D7" s="325"/>
      <c r="E7" s="315"/>
      <c r="F7" s="105"/>
      <c r="G7" s="108"/>
      <c r="H7" s="62"/>
      <c r="I7" s="153">
        <f t="shared" si="0"/>
        <v>0</v>
      </c>
      <c r="J7" s="156"/>
    </row>
    <row r="8" spans="1:10" s="7" customFormat="1" x14ac:dyDescent="0.2">
      <c r="A8" s="309"/>
      <c r="B8" s="312"/>
      <c r="C8" s="315"/>
      <c r="D8" s="325"/>
      <c r="E8" s="315"/>
      <c r="F8" s="105"/>
      <c r="G8" s="108"/>
      <c r="H8" s="62"/>
      <c r="I8" s="153">
        <f t="shared" si="0"/>
        <v>0</v>
      </c>
      <c r="J8" s="156"/>
    </row>
    <row r="9" spans="1:10" s="7" customFormat="1" ht="13.5" thickBot="1" x14ac:dyDescent="0.25">
      <c r="A9" s="309"/>
      <c r="B9" s="313"/>
      <c r="C9" s="316"/>
      <c r="D9" s="333"/>
      <c r="E9" s="316"/>
      <c r="F9" s="157"/>
      <c r="G9" s="107"/>
      <c r="H9" s="158"/>
      <c r="I9" s="159">
        <f t="shared" si="0"/>
        <v>0</v>
      </c>
      <c r="J9" s="160"/>
    </row>
    <row r="10" spans="1:10" s="7" customFormat="1" x14ac:dyDescent="0.2">
      <c r="A10" s="309"/>
      <c r="B10" s="311" t="s">
        <v>118</v>
      </c>
      <c r="C10" s="324"/>
      <c r="D10" s="324"/>
      <c r="E10" s="314" t="s">
        <v>119</v>
      </c>
      <c r="F10" s="63" t="s">
        <v>53</v>
      </c>
      <c r="G10" s="106" t="s">
        <v>52</v>
      </c>
      <c r="H10" s="61">
        <v>2</v>
      </c>
      <c r="I10" s="51">
        <f>IF(OR(ISBLANK(F10),ISBLANK(G10),ISBLANK(H10)),0,IF((H10=0),"Col.I=?",5/H10))</f>
        <v>2.5</v>
      </c>
    </row>
    <row r="11" spans="1:10" s="7" customFormat="1" x14ac:dyDescent="0.2">
      <c r="A11" s="309"/>
      <c r="B11" s="312"/>
      <c r="C11" s="325"/>
      <c r="D11" s="325"/>
      <c r="E11" s="315"/>
      <c r="F11" s="105"/>
      <c r="G11" s="108"/>
      <c r="H11" s="62"/>
      <c r="I11" s="52">
        <f t="shared" ref="I11:I16" si="1">IF(OR(ISBLANK(F11),ISBLANK(G11),ISBLANK(H11)),0,IF((H11=0),"Col.I=?",5/H11))</f>
        <v>0</v>
      </c>
    </row>
    <row r="12" spans="1:10" s="7" customFormat="1" x14ac:dyDescent="0.2">
      <c r="A12" s="309"/>
      <c r="B12" s="312"/>
      <c r="C12" s="325"/>
      <c r="D12" s="325"/>
      <c r="E12" s="315"/>
      <c r="F12" s="105"/>
      <c r="G12" s="108"/>
      <c r="H12" s="62"/>
      <c r="I12" s="52">
        <f t="shared" si="1"/>
        <v>0</v>
      </c>
    </row>
    <row r="13" spans="1:10" s="7" customFormat="1" x14ac:dyDescent="0.2">
      <c r="A13" s="309"/>
      <c r="B13" s="312"/>
      <c r="C13" s="325"/>
      <c r="D13" s="325"/>
      <c r="E13" s="315"/>
      <c r="F13" s="105"/>
      <c r="G13" s="108"/>
      <c r="H13" s="62"/>
      <c r="I13" s="52">
        <f t="shared" si="1"/>
        <v>0</v>
      </c>
    </row>
    <row r="14" spans="1:10" s="7" customFormat="1" x14ac:dyDescent="0.2">
      <c r="A14" s="309"/>
      <c r="B14" s="312"/>
      <c r="C14" s="325"/>
      <c r="D14" s="325"/>
      <c r="E14" s="315"/>
      <c r="F14" s="105"/>
      <c r="G14" s="108"/>
      <c r="H14" s="62"/>
      <c r="I14" s="52">
        <f t="shared" si="1"/>
        <v>0</v>
      </c>
    </row>
    <row r="15" spans="1:10" s="7" customFormat="1" x14ac:dyDescent="0.2">
      <c r="A15" s="309"/>
      <c r="B15" s="312"/>
      <c r="C15" s="325"/>
      <c r="D15" s="325"/>
      <c r="E15" s="315"/>
      <c r="F15" s="105"/>
      <c r="G15" s="108"/>
      <c r="H15" s="62"/>
      <c r="I15" s="52">
        <f t="shared" si="1"/>
        <v>0</v>
      </c>
    </row>
    <row r="16" spans="1:10" s="7" customFormat="1" ht="13.5" thickBot="1" x14ac:dyDescent="0.25">
      <c r="A16" s="309"/>
      <c r="B16" s="313"/>
      <c r="C16" s="333"/>
      <c r="D16" s="333"/>
      <c r="E16" s="316"/>
      <c r="F16" s="157"/>
      <c r="G16" s="107"/>
      <c r="H16" s="158"/>
      <c r="I16" s="161">
        <f t="shared" si="1"/>
        <v>0</v>
      </c>
    </row>
    <row r="17" spans="1:9" s="7" customFormat="1" ht="13.5" thickBot="1" x14ac:dyDescent="0.25">
      <c r="A17" s="309"/>
      <c r="B17" s="311" t="s">
        <v>63</v>
      </c>
      <c r="C17" s="353" t="s">
        <v>11</v>
      </c>
      <c r="D17" s="346" t="s">
        <v>121</v>
      </c>
      <c r="E17" s="347"/>
      <c r="F17" s="347"/>
      <c r="G17" s="347"/>
      <c r="H17" s="347"/>
      <c r="I17" s="117" t="s">
        <v>25</v>
      </c>
    </row>
    <row r="18" spans="1:9" s="7" customFormat="1" ht="15" customHeight="1" x14ac:dyDescent="0.2">
      <c r="A18" s="309"/>
      <c r="B18" s="312"/>
      <c r="C18" s="354"/>
      <c r="D18" s="343" t="s">
        <v>64</v>
      </c>
      <c r="E18" s="324">
        <v>20</v>
      </c>
      <c r="F18" s="349" t="s">
        <v>54</v>
      </c>
      <c r="G18" s="349"/>
      <c r="H18" s="349"/>
      <c r="I18" s="66">
        <f>IF(ISBLANK(F18),0,20)</f>
        <v>20</v>
      </c>
    </row>
    <row r="19" spans="1:9" s="7" customFormat="1" x14ac:dyDescent="0.2">
      <c r="A19" s="309"/>
      <c r="B19" s="312"/>
      <c r="C19" s="354"/>
      <c r="D19" s="344"/>
      <c r="E19" s="325"/>
      <c r="F19" s="356"/>
      <c r="G19" s="356"/>
      <c r="H19" s="356"/>
      <c r="I19" s="64">
        <f>IF(ISBLANK(F19),0,20)</f>
        <v>0</v>
      </c>
    </row>
    <row r="20" spans="1:9" s="7" customFormat="1" ht="13.5" thickBot="1" x14ac:dyDescent="0.25">
      <c r="A20" s="309"/>
      <c r="B20" s="312"/>
      <c r="C20" s="354"/>
      <c r="D20" s="345"/>
      <c r="E20" s="326"/>
      <c r="F20" s="348"/>
      <c r="G20" s="348"/>
      <c r="H20" s="348"/>
      <c r="I20" s="67">
        <f>IF(ISBLANK(F20),0,20)</f>
        <v>0</v>
      </c>
    </row>
    <row r="21" spans="1:9" s="7" customFormat="1" x14ac:dyDescent="0.2">
      <c r="A21" s="309"/>
      <c r="B21" s="312"/>
      <c r="C21" s="354"/>
      <c r="D21" s="337" t="s">
        <v>65</v>
      </c>
      <c r="E21" s="324">
        <v>5</v>
      </c>
      <c r="F21" s="349" t="s">
        <v>115</v>
      </c>
      <c r="G21" s="352"/>
      <c r="H21" s="352"/>
      <c r="I21" s="66">
        <f>IF(ISBLANK(F21),0,5)</f>
        <v>5</v>
      </c>
    </row>
    <row r="22" spans="1:9" s="7" customFormat="1" x14ac:dyDescent="0.2">
      <c r="A22" s="309"/>
      <c r="B22" s="312"/>
      <c r="C22" s="354"/>
      <c r="D22" s="338"/>
      <c r="E22" s="325"/>
      <c r="F22" s="350"/>
      <c r="G22" s="350"/>
      <c r="H22" s="350"/>
      <c r="I22" s="64">
        <f>IF(ISBLANK(F22),0,5)</f>
        <v>0</v>
      </c>
    </row>
    <row r="23" spans="1:9" s="7" customFormat="1" x14ac:dyDescent="0.2">
      <c r="A23" s="309"/>
      <c r="B23" s="312"/>
      <c r="C23" s="354"/>
      <c r="D23" s="338"/>
      <c r="E23" s="325"/>
      <c r="F23" s="350"/>
      <c r="G23" s="350"/>
      <c r="H23" s="350"/>
      <c r="I23" s="64">
        <f>IF(ISBLANK(F23),0,5)</f>
        <v>0</v>
      </c>
    </row>
    <row r="24" spans="1:9" s="7" customFormat="1" ht="13.5" thickBot="1" x14ac:dyDescent="0.25">
      <c r="A24" s="309"/>
      <c r="B24" s="313"/>
      <c r="C24" s="355"/>
      <c r="D24" s="339"/>
      <c r="E24" s="333"/>
      <c r="F24" s="364"/>
      <c r="G24" s="364"/>
      <c r="H24" s="364"/>
      <c r="I24" s="65">
        <f>IF(ISBLANK(F24),0,5)</f>
        <v>0</v>
      </c>
    </row>
    <row r="25" spans="1:9" s="7" customFormat="1" x14ac:dyDescent="0.2">
      <c r="A25" s="309"/>
      <c r="B25" s="317" t="s">
        <v>120</v>
      </c>
      <c r="C25" s="320" t="s">
        <v>11</v>
      </c>
      <c r="D25" s="311" t="s">
        <v>72</v>
      </c>
      <c r="E25" s="324">
        <v>15</v>
      </c>
      <c r="F25" s="349" t="s">
        <v>116</v>
      </c>
      <c r="G25" s="349"/>
      <c r="H25" s="349"/>
      <c r="I25" s="66">
        <f>IF(ISBLANK(F25),0,15)</f>
        <v>15</v>
      </c>
    </row>
    <row r="26" spans="1:9" s="7" customFormat="1" x14ac:dyDescent="0.2">
      <c r="A26" s="309"/>
      <c r="B26" s="318"/>
      <c r="C26" s="321"/>
      <c r="D26" s="312"/>
      <c r="E26" s="325"/>
      <c r="F26" s="350"/>
      <c r="G26" s="350"/>
      <c r="H26" s="350"/>
      <c r="I26" s="64">
        <f>IF(ISBLANK(F26),0,15)</f>
        <v>0</v>
      </c>
    </row>
    <row r="27" spans="1:9" s="7" customFormat="1" ht="13.5" thickBot="1" x14ac:dyDescent="0.25">
      <c r="A27" s="309"/>
      <c r="B27" s="318"/>
      <c r="C27" s="321"/>
      <c r="D27" s="323"/>
      <c r="E27" s="326"/>
      <c r="F27" s="348"/>
      <c r="G27" s="348"/>
      <c r="H27" s="348"/>
      <c r="I27" s="67">
        <f>IF(ISBLANK(F27),0,15)</f>
        <v>0</v>
      </c>
    </row>
    <row r="28" spans="1:9" s="7" customFormat="1" x14ac:dyDescent="0.2">
      <c r="A28" s="309"/>
      <c r="B28" s="318"/>
      <c r="C28" s="321"/>
      <c r="D28" s="311" t="s">
        <v>73</v>
      </c>
      <c r="E28" s="324">
        <v>10</v>
      </c>
      <c r="F28" s="349" t="s">
        <v>55</v>
      </c>
      <c r="G28" s="349"/>
      <c r="H28" s="349"/>
      <c r="I28" s="66">
        <f>IF(ISBLANK(F28),0,10)</f>
        <v>10</v>
      </c>
    </row>
    <row r="29" spans="1:9" s="7" customFormat="1" x14ac:dyDescent="0.2">
      <c r="A29" s="309"/>
      <c r="B29" s="318"/>
      <c r="C29" s="321"/>
      <c r="D29" s="312"/>
      <c r="E29" s="325"/>
      <c r="F29" s="350"/>
      <c r="G29" s="350"/>
      <c r="H29" s="350"/>
      <c r="I29" s="64">
        <f>IF(ISBLANK(F29),0,10)</f>
        <v>0</v>
      </c>
    </row>
    <row r="30" spans="1:9" s="7" customFormat="1" x14ac:dyDescent="0.2">
      <c r="A30" s="309"/>
      <c r="B30" s="318"/>
      <c r="C30" s="321"/>
      <c r="D30" s="312"/>
      <c r="E30" s="325"/>
      <c r="F30" s="350"/>
      <c r="G30" s="350"/>
      <c r="H30" s="350"/>
      <c r="I30" s="64">
        <f>IF(ISBLANK(F30),0,10)</f>
        <v>0</v>
      </c>
    </row>
    <row r="31" spans="1:9" s="7" customFormat="1" ht="13.5" thickBot="1" x14ac:dyDescent="0.25">
      <c r="A31" s="309"/>
      <c r="B31" s="318"/>
      <c r="C31" s="321"/>
      <c r="D31" s="323"/>
      <c r="E31" s="326"/>
      <c r="F31" s="348"/>
      <c r="G31" s="348"/>
      <c r="H31" s="348"/>
      <c r="I31" s="67">
        <f>IF(ISBLANK(F31),0,10)</f>
        <v>0</v>
      </c>
    </row>
    <row r="32" spans="1:9" s="7" customFormat="1" x14ac:dyDescent="0.2">
      <c r="A32" s="309"/>
      <c r="B32" s="318"/>
      <c r="C32" s="321"/>
      <c r="D32" s="311" t="s">
        <v>74</v>
      </c>
      <c r="E32" s="324">
        <v>5</v>
      </c>
      <c r="F32" s="349" t="s">
        <v>116</v>
      </c>
      <c r="G32" s="349"/>
      <c r="H32" s="349"/>
      <c r="I32" s="66">
        <f>IF(ISBLANK(F32),0,5)</f>
        <v>5</v>
      </c>
    </row>
    <row r="33" spans="1:9" s="7" customFormat="1" x14ac:dyDescent="0.2">
      <c r="A33" s="309"/>
      <c r="B33" s="318"/>
      <c r="C33" s="321"/>
      <c r="D33" s="312"/>
      <c r="E33" s="325"/>
      <c r="F33" s="350"/>
      <c r="G33" s="350"/>
      <c r="H33" s="350"/>
      <c r="I33" s="64">
        <f>IF(ISBLANK(F33),0,5)</f>
        <v>0</v>
      </c>
    </row>
    <row r="34" spans="1:9" s="7" customFormat="1" ht="13.5" thickBot="1" x14ac:dyDescent="0.25">
      <c r="A34" s="309"/>
      <c r="B34" s="319"/>
      <c r="C34" s="322"/>
      <c r="D34" s="313"/>
      <c r="E34" s="333"/>
      <c r="F34" s="351"/>
      <c r="G34" s="351"/>
      <c r="H34" s="351"/>
      <c r="I34" s="65">
        <f>IF(ISBLANK(F34),0,5)</f>
        <v>0</v>
      </c>
    </row>
    <row r="35" spans="1:9" s="7" customFormat="1" x14ac:dyDescent="0.2">
      <c r="A35" s="309"/>
      <c r="B35" s="317" t="s">
        <v>66</v>
      </c>
      <c r="C35" s="327"/>
      <c r="D35" s="311" t="s">
        <v>67</v>
      </c>
      <c r="E35" s="324">
        <v>10</v>
      </c>
      <c r="F35" s="349" t="s">
        <v>122</v>
      </c>
      <c r="G35" s="349"/>
      <c r="H35" s="349"/>
      <c r="I35" s="66">
        <f t="shared" ref="I35:I40" si="2">IF(ISBLANK(F35),0,10)</f>
        <v>10</v>
      </c>
    </row>
    <row r="36" spans="1:9" s="7" customFormat="1" ht="15.75" customHeight="1" x14ac:dyDescent="0.2">
      <c r="A36" s="309"/>
      <c r="B36" s="318"/>
      <c r="C36" s="328"/>
      <c r="D36" s="312"/>
      <c r="E36" s="325"/>
      <c r="F36" s="356"/>
      <c r="G36" s="356"/>
      <c r="H36" s="356"/>
      <c r="I36" s="64">
        <f t="shared" si="2"/>
        <v>0</v>
      </c>
    </row>
    <row r="37" spans="1:9" s="7" customFormat="1" x14ac:dyDescent="0.2">
      <c r="A37" s="309"/>
      <c r="B37" s="318"/>
      <c r="C37" s="328"/>
      <c r="D37" s="312"/>
      <c r="E37" s="325"/>
      <c r="F37" s="356"/>
      <c r="G37" s="356"/>
      <c r="H37" s="356"/>
      <c r="I37" s="64">
        <f t="shared" si="2"/>
        <v>0</v>
      </c>
    </row>
    <row r="38" spans="1:9" s="7" customFormat="1" x14ac:dyDescent="0.2">
      <c r="A38" s="309"/>
      <c r="B38" s="318"/>
      <c r="C38" s="328"/>
      <c r="D38" s="312"/>
      <c r="E38" s="325"/>
      <c r="F38" s="356"/>
      <c r="G38" s="356"/>
      <c r="H38" s="356"/>
      <c r="I38" s="64">
        <f t="shared" si="2"/>
        <v>0</v>
      </c>
    </row>
    <row r="39" spans="1:9" s="7" customFormat="1" x14ac:dyDescent="0.2">
      <c r="A39" s="309"/>
      <c r="B39" s="318"/>
      <c r="C39" s="328"/>
      <c r="D39" s="312"/>
      <c r="E39" s="325"/>
      <c r="F39" s="356"/>
      <c r="G39" s="356"/>
      <c r="H39" s="356"/>
      <c r="I39" s="64">
        <f t="shared" si="2"/>
        <v>0</v>
      </c>
    </row>
    <row r="40" spans="1:9" s="7" customFormat="1" ht="13.5" thickBot="1" x14ac:dyDescent="0.25">
      <c r="A40" s="309"/>
      <c r="B40" s="318"/>
      <c r="C40" s="328"/>
      <c r="D40" s="323"/>
      <c r="E40" s="326"/>
      <c r="F40" s="365"/>
      <c r="G40" s="365"/>
      <c r="H40" s="365"/>
      <c r="I40" s="67">
        <f t="shared" si="2"/>
        <v>0</v>
      </c>
    </row>
    <row r="41" spans="1:9" s="7" customFormat="1" x14ac:dyDescent="0.2">
      <c r="A41" s="309"/>
      <c r="B41" s="318"/>
      <c r="C41" s="328"/>
      <c r="D41" s="311" t="s">
        <v>71</v>
      </c>
      <c r="E41" s="324">
        <v>5</v>
      </c>
      <c r="F41" s="349" t="s">
        <v>122</v>
      </c>
      <c r="G41" s="349"/>
      <c r="H41" s="349"/>
      <c r="I41" s="66">
        <f>IF(ISBLANK(F41),0,5)</f>
        <v>5</v>
      </c>
    </row>
    <row r="42" spans="1:9" s="7" customFormat="1" x14ac:dyDescent="0.2">
      <c r="A42" s="309"/>
      <c r="B42" s="318"/>
      <c r="C42" s="328"/>
      <c r="D42" s="312"/>
      <c r="E42" s="325"/>
      <c r="F42" s="356"/>
      <c r="G42" s="356"/>
      <c r="H42" s="356"/>
      <c r="I42" s="64">
        <f t="shared" ref="I42:I47" si="3">IF(ISBLANK(F42),0,5)</f>
        <v>0</v>
      </c>
    </row>
    <row r="43" spans="1:9" s="7" customFormat="1" x14ac:dyDescent="0.2">
      <c r="A43" s="309"/>
      <c r="B43" s="318"/>
      <c r="C43" s="328"/>
      <c r="D43" s="312"/>
      <c r="E43" s="325"/>
      <c r="F43" s="356"/>
      <c r="G43" s="356"/>
      <c r="H43" s="356"/>
      <c r="I43" s="64">
        <f t="shared" si="3"/>
        <v>0</v>
      </c>
    </row>
    <row r="44" spans="1:9" s="7" customFormat="1" x14ac:dyDescent="0.2">
      <c r="A44" s="309"/>
      <c r="B44" s="318"/>
      <c r="C44" s="328"/>
      <c r="D44" s="312"/>
      <c r="E44" s="325"/>
      <c r="F44" s="356"/>
      <c r="G44" s="356"/>
      <c r="H44" s="356"/>
      <c r="I44" s="64">
        <f t="shared" si="3"/>
        <v>0</v>
      </c>
    </row>
    <row r="45" spans="1:9" s="7" customFormat="1" x14ac:dyDescent="0.2">
      <c r="A45" s="309"/>
      <c r="B45" s="318"/>
      <c r="C45" s="328"/>
      <c r="D45" s="312"/>
      <c r="E45" s="325"/>
      <c r="F45" s="356"/>
      <c r="G45" s="356"/>
      <c r="H45" s="356"/>
      <c r="I45" s="64">
        <f t="shared" si="3"/>
        <v>0</v>
      </c>
    </row>
    <row r="46" spans="1:9" s="7" customFormat="1" x14ac:dyDescent="0.2">
      <c r="A46" s="309"/>
      <c r="B46" s="318"/>
      <c r="C46" s="328"/>
      <c r="D46" s="312"/>
      <c r="E46" s="325"/>
      <c r="F46" s="356"/>
      <c r="G46" s="356"/>
      <c r="H46" s="356"/>
      <c r="I46" s="64">
        <f t="shared" si="3"/>
        <v>0</v>
      </c>
    </row>
    <row r="47" spans="1:9" s="7" customFormat="1" ht="13.5" thickBot="1" x14ac:dyDescent="0.25">
      <c r="A47" s="309"/>
      <c r="B47" s="319"/>
      <c r="C47" s="329"/>
      <c r="D47" s="313"/>
      <c r="E47" s="333"/>
      <c r="F47" s="351"/>
      <c r="G47" s="351"/>
      <c r="H47" s="351"/>
      <c r="I47" s="65">
        <f t="shared" si="3"/>
        <v>0</v>
      </c>
    </row>
    <row r="48" spans="1:9" s="7" customFormat="1" x14ac:dyDescent="0.2">
      <c r="A48" s="309"/>
      <c r="B48" s="317" t="s">
        <v>68</v>
      </c>
      <c r="C48" s="320"/>
      <c r="D48" s="311" t="s">
        <v>69</v>
      </c>
      <c r="E48" s="324" t="s">
        <v>124</v>
      </c>
      <c r="F48" s="349" t="s">
        <v>126</v>
      </c>
      <c r="G48" s="349"/>
      <c r="H48" s="349"/>
      <c r="I48" s="66">
        <f>IF(ISBLANK(F48),0,10)</f>
        <v>10</v>
      </c>
    </row>
    <row r="49" spans="1:9" s="7" customFormat="1" x14ac:dyDescent="0.2">
      <c r="A49" s="309"/>
      <c r="B49" s="318"/>
      <c r="C49" s="321"/>
      <c r="D49" s="312"/>
      <c r="E49" s="325"/>
      <c r="F49" s="356"/>
      <c r="G49" s="356"/>
      <c r="H49" s="356"/>
      <c r="I49" s="64">
        <f>IF(ISBLANK(F49),0,10)</f>
        <v>0</v>
      </c>
    </row>
    <row r="50" spans="1:9" s="7" customFormat="1" x14ac:dyDescent="0.2">
      <c r="A50" s="309"/>
      <c r="B50" s="318"/>
      <c r="C50" s="321"/>
      <c r="D50" s="312"/>
      <c r="E50" s="325"/>
      <c r="F50" s="356"/>
      <c r="G50" s="356"/>
      <c r="H50" s="356"/>
      <c r="I50" s="64">
        <f>IF(ISBLANK(F50),0,10)</f>
        <v>0</v>
      </c>
    </row>
    <row r="51" spans="1:9" s="7" customFormat="1" x14ac:dyDescent="0.2">
      <c r="A51" s="309"/>
      <c r="B51" s="318"/>
      <c r="C51" s="321"/>
      <c r="D51" s="312"/>
      <c r="E51" s="325"/>
      <c r="F51" s="356"/>
      <c r="G51" s="356"/>
      <c r="H51" s="356"/>
      <c r="I51" s="64">
        <f>IF(ISBLANK(F51),0,10)</f>
        <v>0</v>
      </c>
    </row>
    <row r="52" spans="1:9" s="7" customFormat="1" ht="13.5" thickBot="1" x14ac:dyDescent="0.25">
      <c r="A52" s="309"/>
      <c r="B52" s="318"/>
      <c r="C52" s="321"/>
      <c r="D52" s="323"/>
      <c r="E52" s="326"/>
      <c r="F52" s="365"/>
      <c r="G52" s="365"/>
      <c r="H52" s="365"/>
      <c r="I52" s="67">
        <f>IF(ISBLANK(F52),0,10)</f>
        <v>0</v>
      </c>
    </row>
    <row r="53" spans="1:9" s="7" customFormat="1" x14ac:dyDescent="0.2">
      <c r="A53" s="309"/>
      <c r="B53" s="318"/>
      <c r="C53" s="321"/>
      <c r="D53" s="311" t="s">
        <v>70</v>
      </c>
      <c r="E53" s="324" t="s">
        <v>125</v>
      </c>
      <c r="F53" s="349" t="s">
        <v>126</v>
      </c>
      <c r="G53" s="349"/>
      <c r="H53" s="349"/>
      <c r="I53" s="66">
        <f>IF(ISBLANK(F53),0,5)</f>
        <v>5</v>
      </c>
    </row>
    <row r="54" spans="1:9" s="7" customFormat="1" x14ac:dyDescent="0.2">
      <c r="A54" s="309"/>
      <c r="B54" s="318"/>
      <c r="C54" s="321"/>
      <c r="D54" s="312"/>
      <c r="E54" s="325"/>
      <c r="F54" s="356"/>
      <c r="G54" s="356"/>
      <c r="H54" s="356"/>
      <c r="I54" s="64">
        <f>IF(ISBLANK(F54),0,5)</f>
        <v>0</v>
      </c>
    </row>
    <row r="55" spans="1:9" s="7" customFormat="1" x14ac:dyDescent="0.2">
      <c r="A55" s="309"/>
      <c r="B55" s="318"/>
      <c r="C55" s="321"/>
      <c r="D55" s="312"/>
      <c r="E55" s="325"/>
      <c r="F55" s="356"/>
      <c r="G55" s="356"/>
      <c r="H55" s="356"/>
      <c r="I55" s="64">
        <f>IF(ISBLANK(F55),0,5)</f>
        <v>0</v>
      </c>
    </row>
    <row r="56" spans="1:9" s="7" customFormat="1" ht="13.5" thickBot="1" x14ac:dyDescent="0.25">
      <c r="A56" s="309"/>
      <c r="B56" s="319"/>
      <c r="C56" s="322"/>
      <c r="D56" s="313"/>
      <c r="E56" s="333"/>
      <c r="F56" s="351"/>
      <c r="G56" s="351"/>
      <c r="H56" s="351"/>
      <c r="I56" s="65">
        <f>IF(ISBLANK(F56),0,5)</f>
        <v>0</v>
      </c>
    </row>
    <row r="57" spans="1:9" s="7" customFormat="1" x14ac:dyDescent="0.2">
      <c r="A57" s="309"/>
      <c r="B57" s="317" t="s">
        <v>85</v>
      </c>
      <c r="C57" s="327"/>
      <c r="D57" s="311" t="s">
        <v>86</v>
      </c>
      <c r="E57" s="324">
        <v>30</v>
      </c>
      <c r="F57" s="349" t="s">
        <v>123</v>
      </c>
      <c r="G57" s="349"/>
      <c r="H57" s="349"/>
      <c r="I57" s="66">
        <f>IF(ISBLANK(F57),0,30)</f>
        <v>30</v>
      </c>
    </row>
    <row r="58" spans="1:9" s="7" customFormat="1" x14ac:dyDescent="0.2">
      <c r="A58" s="309"/>
      <c r="B58" s="318"/>
      <c r="C58" s="328"/>
      <c r="D58" s="312"/>
      <c r="E58" s="325"/>
      <c r="F58" s="350"/>
      <c r="G58" s="350"/>
      <c r="H58" s="350"/>
      <c r="I58" s="64">
        <f>IF(ISBLANK(F58),0,30)</f>
        <v>0</v>
      </c>
    </row>
    <row r="59" spans="1:9" s="7" customFormat="1" x14ac:dyDescent="0.2">
      <c r="A59" s="309"/>
      <c r="B59" s="318"/>
      <c r="C59" s="328"/>
      <c r="D59" s="312"/>
      <c r="E59" s="325"/>
      <c r="F59" s="350"/>
      <c r="G59" s="350"/>
      <c r="H59" s="350"/>
      <c r="I59" s="64">
        <f>IF(ISBLANK(F59),0,30)</f>
        <v>0</v>
      </c>
    </row>
    <row r="60" spans="1:9" s="7" customFormat="1" ht="13.5" thickBot="1" x14ac:dyDescent="0.25">
      <c r="A60" s="309"/>
      <c r="B60" s="318"/>
      <c r="C60" s="328"/>
      <c r="D60" s="323"/>
      <c r="E60" s="326"/>
      <c r="F60" s="348"/>
      <c r="G60" s="348"/>
      <c r="H60" s="348"/>
      <c r="I60" s="67">
        <f>IF(ISBLANK(F60),0,30)</f>
        <v>0</v>
      </c>
    </row>
    <row r="61" spans="1:9" s="7" customFormat="1" x14ac:dyDescent="0.2">
      <c r="A61" s="309"/>
      <c r="B61" s="318"/>
      <c r="C61" s="328"/>
      <c r="D61" s="340" t="s">
        <v>87</v>
      </c>
      <c r="E61" s="324">
        <v>15</v>
      </c>
      <c r="F61" s="349" t="s">
        <v>123</v>
      </c>
      <c r="G61" s="349"/>
      <c r="H61" s="349"/>
      <c r="I61" s="66">
        <f>IF(ISBLANK(F61),0,15)</f>
        <v>15</v>
      </c>
    </row>
    <row r="62" spans="1:9" s="7" customFormat="1" x14ac:dyDescent="0.2">
      <c r="A62" s="309"/>
      <c r="B62" s="318"/>
      <c r="C62" s="328"/>
      <c r="D62" s="341"/>
      <c r="E62" s="325"/>
      <c r="F62" s="350"/>
      <c r="G62" s="350"/>
      <c r="H62" s="350"/>
      <c r="I62" s="64">
        <f>IF(ISBLANK(F62),0,15)</f>
        <v>0</v>
      </c>
    </row>
    <row r="63" spans="1:9" s="7" customFormat="1" x14ac:dyDescent="0.2">
      <c r="A63" s="309"/>
      <c r="B63" s="318"/>
      <c r="C63" s="328"/>
      <c r="D63" s="341"/>
      <c r="E63" s="325"/>
      <c r="F63" s="350"/>
      <c r="G63" s="350"/>
      <c r="H63" s="350"/>
      <c r="I63" s="64">
        <f>IF(ISBLANK(F63),0,15)</f>
        <v>0</v>
      </c>
    </row>
    <row r="64" spans="1:9" s="7" customFormat="1" x14ac:dyDescent="0.2">
      <c r="A64" s="309"/>
      <c r="B64" s="318"/>
      <c r="C64" s="328"/>
      <c r="D64" s="341"/>
      <c r="E64" s="325"/>
      <c r="F64" s="350"/>
      <c r="G64" s="350"/>
      <c r="H64" s="350"/>
      <c r="I64" s="64">
        <f>IF(ISBLANK(F64),0,15)</f>
        <v>0</v>
      </c>
    </row>
    <row r="65" spans="1:9" s="7" customFormat="1" ht="13.5" thickBot="1" x14ac:dyDescent="0.25">
      <c r="A65" s="309"/>
      <c r="B65" s="318"/>
      <c r="C65" s="328"/>
      <c r="D65" s="342"/>
      <c r="E65" s="326"/>
      <c r="F65" s="366"/>
      <c r="G65" s="366"/>
      <c r="H65" s="366"/>
      <c r="I65" s="67">
        <f>IF(ISBLANK(F65),0,15)</f>
        <v>0</v>
      </c>
    </row>
    <row r="66" spans="1:9" s="7" customFormat="1" x14ac:dyDescent="0.2">
      <c r="A66" s="309"/>
      <c r="B66" s="318"/>
      <c r="C66" s="328"/>
      <c r="D66" s="311" t="s">
        <v>78</v>
      </c>
      <c r="E66" s="324">
        <v>10</v>
      </c>
      <c r="F66" s="349" t="s">
        <v>123</v>
      </c>
      <c r="G66" s="349"/>
      <c r="H66" s="349"/>
      <c r="I66" s="66">
        <f>IF(ISBLANK(F66),0,10)</f>
        <v>10</v>
      </c>
    </row>
    <row r="67" spans="1:9" s="7" customFormat="1" x14ac:dyDescent="0.2">
      <c r="A67" s="309"/>
      <c r="B67" s="318"/>
      <c r="C67" s="328"/>
      <c r="D67" s="312"/>
      <c r="E67" s="325"/>
      <c r="F67" s="367"/>
      <c r="G67" s="367"/>
      <c r="H67" s="367"/>
      <c r="I67" s="64">
        <f>IF(ISBLANK(F67),0,10)</f>
        <v>0</v>
      </c>
    </row>
    <row r="68" spans="1:9" s="7" customFormat="1" ht="13.5" thickBot="1" x14ac:dyDescent="0.25">
      <c r="A68" s="309"/>
      <c r="B68" s="318"/>
      <c r="C68" s="328"/>
      <c r="D68" s="323"/>
      <c r="E68" s="326"/>
      <c r="F68" s="348"/>
      <c r="G68" s="348"/>
      <c r="H68" s="348"/>
      <c r="I68" s="67">
        <f>IF(ISBLANK(F68),0,10)</f>
        <v>0</v>
      </c>
    </row>
    <row r="69" spans="1:9" s="7" customFormat="1" x14ac:dyDescent="0.2">
      <c r="A69" s="309"/>
      <c r="B69" s="318"/>
      <c r="C69" s="328"/>
      <c r="D69" s="311" t="s">
        <v>127</v>
      </c>
      <c r="E69" s="324">
        <v>5</v>
      </c>
      <c r="F69" s="349" t="s">
        <v>123</v>
      </c>
      <c r="G69" s="349"/>
      <c r="H69" s="349"/>
      <c r="I69" s="66">
        <f>IF(ISBLANK(F69),0,5)</f>
        <v>5</v>
      </c>
    </row>
    <row r="70" spans="1:9" s="7" customFormat="1" x14ac:dyDescent="0.2">
      <c r="A70" s="309"/>
      <c r="B70" s="318"/>
      <c r="C70" s="328"/>
      <c r="D70" s="312"/>
      <c r="E70" s="325"/>
      <c r="F70" s="350"/>
      <c r="G70" s="350"/>
      <c r="H70" s="350"/>
      <c r="I70" s="64">
        <f>IF(ISBLANK(F70),0,5)</f>
        <v>0</v>
      </c>
    </row>
    <row r="71" spans="1:9" s="7" customFormat="1" x14ac:dyDescent="0.2">
      <c r="A71" s="309"/>
      <c r="B71" s="318"/>
      <c r="C71" s="328"/>
      <c r="D71" s="312"/>
      <c r="E71" s="325"/>
      <c r="F71" s="350"/>
      <c r="G71" s="350"/>
      <c r="H71" s="350"/>
      <c r="I71" s="64">
        <f>IF(ISBLANK(F71),0,5)</f>
        <v>0</v>
      </c>
    </row>
    <row r="72" spans="1:9" s="7" customFormat="1" ht="13.5" thickBot="1" x14ac:dyDescent="0.25">
      <c r="A72" s="309"/>
      <c r="B72" s="319"/>
      <c r="C72" s="329"/>
      <c r="D72" s="313"/>
      <c r="E72" s="333"/>
      <c r="F72" s="364"/>
      <c r="G72" s="364"/>
      <c r="H72" s="364"/>
      <c r="I72" s="65">
        <f>IF(ISBLANK(F72),0,5)</f>
        <v>0</v>
      </c>
    </row>
    <row r="73" spans="1:9" s="7" customFormat="1" ht="26.25" thickBot="1" x14ac:dyDescent="0.25">
      <c r="A73" s="309"/>
      <c r="B73" s="330" t="s">
        <v>128</v>
      </c>
      <c r="C73" s="68" t="s">
        <v>75</v>
      </c>
      <c r="D73" s="69"/>
      <c r="E73" s="164">
        <v>100</v>
      </c>
      <c r="F73" s="368" t="s">
        <v>56</v>
      </c>
      <c r="G73" s="368"/>
      <c r="H73" s="368"/>
      <c r="I73" s="162">
        <f>IF(ISBLANK(F73),0,100)</f>
        <v>100</v>
      </c>
    </row>
    <row r="74" spans="1:9" s="7" customFormat="1" x14ac:dyDescent="0.2">
      <c r="A74" s="309"/>
      <c r="B74" s="331"/>
      <c r="C74" s="311" t="s">
        <v>79</v>
      </c>
      <c r="D74" s="324"/>
      <c r="E74" s="324">
        <v>30</v>
      </c>
      <c r="F74" s="349" t="s">
        <v>57</v>
      </c>
      <c r="G74" s="349"/>
      <c r="H74" s="349"/>
      <c r="I74" s="59">
        <f>IF(ISBLANK(F74),0,30)</f>
        <v>30</v>
      </c>
    </row>
    <row r="75" spans="1:9" s="7" customFormat="1" x14ac:dyDescent="0.2">
      <c r="A75" s="309"/>
      <c r="B75" s="331"/>
      <c r="C75" s="312"/>
      <c r="D75" s="325"/>
      <c r="E75" s="325"/>
      <c r="F75" s="356"/>
      <c r="G75" s="356"/>
      <c r="H75" s="356"/>
      <c r="I75" s="54">
        <f>IF(ISBLANK(F75),0,30)</f>
        <v>0</v>
      </c>
    </row>
    <row r="76" spans="1:9" s="7" customFormat="1" x14ac:dyDescent="0.2">
      <c r="A76" s="309"/>
      <c r="B76" s="331"/>
      <c r="C76" s="312"/>
      <c r="D76" s="325"/>
      <c r="E76" s="325"/>
      <c r="F76" s="350"/>
      <c r="G76" s="350"/>
      <c r="H76" s="350"/>
      <c r="I76" s="54">
        <f>IF(ISBLANK(F76),0,30)</f>
        <v>0</v>
      </c>
    </row>
    <row r="77" spans="1:9" s="7" customFormat="1" ht="13.5" thickBot="1" x14ac:dyDescent="0.25">
      <c r="A77" s="309"/>
      <c r="B77" s="331"/>
      <c r="C77" s="313"/>
      <c r="D77" s="333"/>
      <c r="E77" s="333"/>
      <c r="F77" s="364"/>
      <c r="G77" s="364"/>
      <c r="H77" s="364"/>
      <c r="I77" s="55">
        <f>IF(ISBLANK(F77),0,30)</f>
        <v>0</v>
      </c>
    </row>
    <row r="78" spans="1:9" s="7" customFormat="1" ht="13.5" thickBot="1" x14ac:dyDescent="0.25">
      <c r="A78" s="309"/>
      <c r="B78" s="331"/>
      <c r="C78" s="330" t="s">
        <v>80</v>
      </c>
      <c r="D78" s="68" t="s">
        <v>88</v>
      </c>
      <c r="E78" s="25">
        <v>30</v>
      </c>
      <c r="F78" s="369" t="s">
        <v>58</v>
      </c>
      <c r="G78" s="369"/>
      <c r="H78" s="369"/>
      <c r="I78" s="162">
        <f>IF(ISBLANK(F78),0,30)</f>
        <v>30</v>
      </c>
    </row>
    <row r="79" spans="1:9" s="7" customFormat="1" x14ac:dyDescent="0.2">
      <c r="A79" s="309"/>
      <c r="B79" s="331"/>
      <c r="C79" s="331"/>
      <c r="D79" s="311" t="s">
        <v>82</v>
      </c>
      <c r="E79" s="324">
        <v>10</v>
      </c>
      <c r="F79" s="349" t="s">
        <v>58</v>
      </c>
      <c r="G79" s="349"/>
      <c r="H79" s="349"/>
      <c r="I79" s="59">
        <f>IF(ISBLANK(F79),0,10)</f>
        <v>10</v>
      </c>
    </row>
    <row r="80" spans="1:9" s="7" customFormat="1" x14ac:dyDescent="0.2">
      <c r="A80" s="309"/>
      <c r="B80" s="331"/>
      <c r="C80" s="331"/>
      <c r="D80" s="312"/>
      <c r="E80" s="325"/>
      <c r="F80" s="356"/>
      <c r="G80" s="356"/>
      <c r="H80" s="356"/>
      <c r="I80" s="54">
        <f>IF(ISBLANK(F80),0,10)</f>
        <v>0</v>
      </c>
    </row>
    <row r="81" spans="1:9" s="7" customFormat="1" ht="13.5" thickBot="1" x14ac:dyDescent="0.25">
      <c r="A81" s="309"/>
      <c r="B81" s="331"/>
      <c r="C81" s="332"/>
      <c r="D81" s="313"/>
      <c r="E81" s="333"/>
      <c r="F81" s="364"/>
      <c r="G81" s="364"/>
      <c r="H81" s="364"/>
      <c r="I81" s="55">
        <f>IF(ISBLANK(F81),0,10)</f>
        <v>0</v>
      </c>
    </row>
    <row r="82" spans="1:9" s="7" customFormat="1" x14ac:dyDescent="0.2">
      <c r="A82" s="309"/>
      <c r="B82" s="331"/>
      <c r="C82" s="334" t="s">
        <v>129</v>
      </c>
      <c r="D82" s="311" t="s">
        <v>88</v>
      </c>
      <c r="E82" s="324">
        <v>5</v>
      </c>
      <c r="F82" s="370" t="s">
        <v>59</v>
      </c>
      <c r="G82" s="370"/>
      <c r="H82" s="370"/>
      <c r="I82" s="59">
        <f>IF(ISBLANK(F82),0,5)</f>
        <v>5</v>
      </c>
    </row>
    <row r="83" spans="1:9" s="7" customFormat="1" x14ac:dyDescent="0.2">
      <c r="A83" s="309"/>
      <c r="B83" s="331"/>
      <c r="C83" s="335"/>
      <c r="D83" s="312"/>
      <c r="E83" s="325"/>
      <c r="F83" s="350"/>
      <c r="G83" s="350"/>
      <c r="H83" s="350"/>
      <c r="I83" s="54">
        <f>IF(ISBLANK(F83),0,5)</f>
        <v>0</v>
      </c>
    </row>
    <row r="84" spans="1:9" s="7" customFormat="1" ht="13.5" thickBot="1" x14ac:dyDescent="0.25">
      <c r="A84" s="309"/>
      <c r="B84" s="331"/>
      <c r="C84" s="335"/>
      <c r="D84" s="323"/>
      <c r="E84" s="326"/>
      <c r="F84" s="348"/>
      <c r="G84" s="348"/>
      <c r="H84" s="348"/>
      <c r="I84" s="60">
        <f>IF(ISBLANK(F84),0,5)</f>
        <v>0</v>
      </c>
    </row>
    <row r="85" spans="1:9" s="7" customFormat="1" x14ac:dyDescent="0.2">
      <c r="A85" s="309"/>
      <c r="B85" s="331"/>
      <c r="C85" s="335"/>
      <c r="D85" s="311" t="s">
        <v>89</v>
      </c>
      <c r="E85" s="324">
        <v>2</v>
      </c>
      <c r="F85" s="349" t="s">
        <v>60</v>
      </c>
      <c r="G85" s="349"/>
      <c r="H85" s="349"/>
      <c r="I85" s="59">
        <f>IF(ISBLANK(F85),0,2)</f>
        <v>2</v>
      </c>
    </row>
    <row r="86" spans="1:9" s="7" customFormat="1" x14ac:dyDescent="0.2">
      <c r="A86" s="309"/>
      <c r="B86" s="331"/>
      <c r="C86" s="335"/>
      <c r="D86" s="312"/>
      <c r="E86" s="325"/>
      <c r="F86" s="350"/>
      <c r="G86" s="350"/>
      <c r="H86" s="350"/>
      <c r="I86" s="54">
        <f>IF(ISBLANK(F86),0,2)</f>
        <v>0</v>
      </c>
    </row>
    <row r="87" spans="1:9" s="7" customFormat="1" ht="13.5" thickBot="1" x14ac:dyDescent="0.25">
      <c r="A87" s="309"/>
      <c r="B87" s="331"/>
      <c r="C87" s="336"/>
      <c r="D87" s="313"/>
      <c r="E87" s="333"/>
      <c r="F87" s="363"/>
      <c r="G87" s="363"/>
      <c r="H87" s="363"/>
      <c r="I87" s="55">
        <f>IF(ISBLANK(F87),0,2)</f>
        <v>0</v>
      </c>
    </row>
    <row r="88" spans="1:9" s="7" customFormat="1" x14ac:dyDescent="0.2">
      <c r="A88" s="309"/>
      <c r="B88" s="331"/>
      <c r="C88" s="334" t="s">
        <v>81</v>
      </c>
      <c r="D88" s="359" t="s">
        <v>76</v>
      </c>
      <c r="E88" s="324">
        <v>15</v>
      </c>
      <c r="F88" s="349" t="s">
        <v>61</v>
      </c>
      <c r="G88" s="349"/>
      <c r="H88" s="349"/>
      <c r="I88" s="59">
        <f>IF(ISBLANK(F88),0,15)</f>
        <v>15</v>
      </c>
    </row>
    <row r="89" spans="1:9" s="7" customFormat="1" x14ac:dyDescent="0.2">
      <c r="A89" s="309"/>
      <c r="B89" s="331"/>
      <c r="C89" s="335"/>
      <c r="D89" s="360"/>
      <c r="E89" s="325"/>
      <c r="F89" s="356"/>
      <c r="G89" s="356"/>
      <c r="H89" s="356"/>
      <c r="I89" s="54">
        <f>IF(ISBLANK(F89),0,15)</f>
        <v>0</v>
      </c>
    </row>
    <row r="90" spans="1:9" s="7" customFormat="1" ht="13.5" thickBot="1" x14ac:dyDescent="0.25">
      <c r="A90" s="309"/>
      <c r="B90" s="331"/>
      <c r="C90" s="335"/>
      <c r="D90" s="361"/>
      <c r="E90" s="326"/>
      <c r="F90" s="348"/>
      <c r="G90" s="348"/>
      <c r="H90" s="348"/>
      <c r="I90" s="60">
        <f>IF(ISBLANK(F90),0,15)</f>
        <v>0</v>
      </c>
    </row>
    <row r="91" spans="1:9" s="7" customFormat="1" x14ac:dyDescent="0.2">
      <c r="A91" s="309"/>
      <c r="B91" s="331"/>
      <c r="C91" s="335"/>
      <c r="D91" s="359" t="s">
        <v>77</v>
      </c>
      <c r="E91" s="324">
        <v>10</v>
      </c>
      <c r="F91" s="349" t="s">
        <v>61</v>
      </c>
      <c r="G91" s="349"/>
      <c r="H91" s="349"/>
      <c r="I91" s="59">
        <f>IF(ISBLANK(F91),0,10)</f>
        <v>10</v>
      </c>
    </row>
    <row r="92" spans="1:9" s="7" customFormat="1" ht="13.5" thickBot="1" x14ac:dyDescent="0.25">
      <c r="A92" s="310"/>
      <c r="B92" s="332"/>
      <c r="C92" s="336"/>
      <c r="D92" s="362"/>
      <c r="E92" s="333"/>
      <c r="F92" s="363"/>
      <c r="G92" s="363"/>
      <c r="H92" s="363"/>
      <c r="I92" s="55">
        <f>IF(ISBLANK(F92),0,10)</f>
        <v>0</v>
      </c>
    </row>
    <row r="93" spans="1:9" s="7" customFormat="1" ht="19.5" thickTop="1" thickBot="1" x14ac:dyDescent="0.25">
      <c r="A93" s="14"/>
      <c r="G93" s="357" t="s">
        <v>62</v>
      </c>
      <c r="H93" s="358"/>
      <c r="I93" s="163">
        <f>SUM(I3:I92)</f>
        <v>352.83333333333337</v>
      </c>
    </row>
    <row r="94" spans="1:9" ht="16.5" thickBot="1" x14ac:dyDescent="0.25">
      <c r="G94" s="8"/>
    </row>
    <row r="95" spans="1:9" ht="15.75" x14ac:dyDescent="0.25">
      <c r="G95" s="37" t="s">
        <v>38</v>
      </c>
      <c r="H95" s="40">
        <v>40</v>
      </c>
      <c r="I95" s="36"/>
    </row>
    <row r="96" spans="1:9" ht="15.75" x14ac:dyDescent="0.25">
      <c r="G96" s="38" t="s">
        <v>39</v>
      </c>
      <c r="H96" s="41">
        <v>60</v>
      </c>
      <c r="I96" s="36"/>
    </row>
    <row r="97" spans="7:9" ht="15.75" x14ac:dyDescent="0.25">
      <c r="G97" s="38" t="s">
        <v>98</v>
      </c>
      <c r="H97" s="42">
        <v>40</v>
      </c>
      <c r="I97" s="20"/>
    </row>
    <row r="98" spans="7:9" ht="16.5" thickBot="1" x14ac:dyDescent="0.3">
      <c r="G98" s="39" t="s">
        <v>99</v>
      </c>
      <c r="H98" s="43">
        <v>60</v>
      </c>
      <c r="I98" s="20"/>
    </row>
  </sheetData>
  <mergeCells count="140">
    <mergeCell ref="F87:H87"/>
    <mergeCell ref="F88:H88"/>
    <mergeCell ref="F90:H90"/>
    <mergeCell ref="F91:H91"/>
    <mergeCell ref="F89:H89"/>
    <mergeCell ref="F84:H84"/>
    <mergeCell ref="F85:H85"/>
    <mergeCell ref="F86:H86"/>
    <mergeCell ref="F79:H79"/>
    <mergeCell ref="F81:H81"/>
    <mergeCell ref="F82:H82"/>
    <mergeCell ref="F83:H83"/>
    <mergeCell ref="F80:H80"/>
    <mergeCell ref="F73:H73"/>
    <mergeCell ref="F74:H74"/>
    <mergeCell ref="F76:H76"/>
    <mergeCell ref="F77:H77"/>
    <mergeCell ref="F78:H78"/>
    <mergeCell ref="F75:H75"/>
    <mergeCell ref="F68:H68"/>
    <mergeCell ref="F69:H69"/>
    <mergeCell ref="F70:H70"/>
    <mergeCell ref="F71:H71"/>
    <mergeCell ref="F72:H72"/>
    <mergeCell ref="F63:H63"/>
    <mergeCell ref="F64:H64"/>
    <mergeCell ref="F65:H65"/>
    <mergeCell ref="F66:H66"/>
    <mergeCell ref="F67:H67"/>
    <mergeCell ref="F58:H58"/>
    <mergeCell ref="F59:H59"/>
    <mergeCell ref="F60:H60"/>
    <mergeCell ref="F61:H61"/>
    <mergeCell ref="F62:H62"/>
    <mergeCell ref="F23:H23"/>
    <mergeCell ref="F24:H24"/>
    <mergeCell ref="F55:H55"/>
    <mergeCell ref="F56:H56"/>
    <mergeCell ref="F57:H57"/>
    <mergeCell ref="F48:H48"/>
    <mergeCell ref="F49:H49"/>
    <mergeCell ref="F50:H50"/>
    <mergeCell ref="F51:H51"/>
    <mergeCell ref="F52:H52"/>
    <mergeCell ref="F47:H47"/>
    <mergeCell ref="F43:H43"/>
    <mergeCell ref="F44:H44"/>
    <mergeCell ref="F28:H28"/>
    <mergeCell ref="F29:H29"/>
    <mergeCell ref="F30:H30"/>
    <mergeCell ref="F38:H38"/>
    <mergeCell ref="F39:H39"/>
    <mergeCell ref="F40:H40"/>
    <mergeCell ref="F25:H25"/>
    <mergeCell ref="F26:H26"/>
    <mergeCell ref="F27:H27"/>
    <mergeCell ref="F54:H54"/>
    <mergeCell ref="C35:C47"/>
    <mergeCell ref="D35:D40"/>
    <mergeCell ref="E35:E40"/>
    <mergeCell ref="E41:E47"/>
    <mergeCell ref="F35:H35"/>
    <mergeCell ref="F36:H36"/>
    <mergeCell ref="F37:H37"/>
    <mergeCell ref="F41:H41"/>
    <mergeCell ref="F42:H42"/>
    <mergeCell ref="F45:H45"/>
    <mergeCell ref="F46:H46"/>
    <mergeCell ref="C17:C24"/>
    <mergeCell ref="F18:H18"/>
    <mergeCell ref="F19:H19"/>
    <mergeCell ref="F20:H20"/>
    <mergeCell ref="F22:H22"/>
    <mergeCell ref="E32:E34"/>
    <mergeCell ref="G93:H93"/>
    <mergeCell ref="C88:C92"/>
    <mergeCell ref="D88:D90"/>
    <mergeCell ref="D91:D92"/>
    <mergeCell ref="E88:E90"/>
    <mergeCell ref="E91:E92"/>
    <mergeCell ref="F92:H92"/>
    <mergeCell ref="E82:E84"/>
    <mergeCell ref="D82:D84"/>
    <mergeCell ref="D85:D87"/>
    <mergeCell ref="E85:E87"/>
    <mergeCell ref="E74:E77"/>
    <mergeCell ref="C78:C81"/>
    <mergeCell ref="C74:C77"/>
    <mergeCell ref="D74:D77"/>
    <mergeCell ref="D79:D81"/>
    <mergeCell ref="E79:E81"/>
    <mergeCell ref="F53:H53"/>
    <mergeCell ref="E25:E27"/>
    <mergeCell ref="E3:E9"/>
    <mergeCell ref="D3:D9"/>
    <mergeCell ref="D69:D72"/>
    <mergeCell ref="D66:D68"/>
    <mergeCell ref="E66:E68"/>
    <mergeCell ref="E69:E72"/>
    <mergeCell ref="E53:E56"/>
    <mergeCell ref="D57:D60"/>
    <mergeCell ref="E57:E60"/>
    <mergeCell ref="D61:D65"/>
    <mergeCell ref="D53:D56"/>
    <mergeCell ref="E61:E65"/>
    <mergeCell ref="D48:D52"/>
    <mergeCell ref="E18:E20"/>
    <mergeCell ref="D18:D20"/>
    <mergeCell ref="D25:D27"/>
    <mergeCell ref="D17:H17"/>
    <mergeCell ref="F31:H31"/>
    <mergeCell ref="F32:H32"/>
    <mergeCell ref="F33:H33"/>
    <mergeCell ref="F34:H34"/>
    <mergeCell ref="F21:H21"/>
    <mergeCell ref="E21:E24"/>
    <mergeCell ref="F1:J1"/>
    <mergeCell ref="A3:A92"/>
    <mergeCell ref="B3:B9"/>
    <mergeCell ref="C3:C9"/>
    <mergeCell ref="B25:B34"/>
    <mergeCell ref="C25:C34"/>
    <mergeCell ref="B48:B56"/>
    <mergeCell ref="D28:D31"/>
    <mergeCell ref="E28:E31"/>
    <mergeCell ref="E48:E52"/>
    <mergeCell ref="C48:C56"/>
    <mergeCell ref="B57:B72"/>
    <mergeCell ref="C57:C72"/>
    <mergeCell ref="B73:B92"/>
    <mergeCell ref="B10:B16"/>
    <mergeCell ref="C10:C16"/>
    <mergeCell ref="B17:B24"/>
    <mergeCell ref="C82:C87"/>
    <mergeCell ref="B35:B47"/>
    <mergeCell ref="D10:D16"/>
    <mergeCell ref="E10:E16"/>
    <mergeCell ref="D41:D47"/>
    <mergeCell ref="D32:D34"/>
    <mergeCell ref="D21:D24"/>
  </mergeCells>
  <pageMargins left="0.31496062992125984" right="0.31496062992125984" top="0.74803149606299213" bottom="0.74803149606299213" header="0.31496062992125984" footer="0.31496062992125984"/>
  <pageSetup paperSize="9" scale="68"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Total</vt:lpstr>
      <vt:lpstr>Criteriul A1</vt:lpstr>
      <vt:lpstr>Criteriul A2</vt:lpstr>
      <vt:lpstr>Criteriul 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anca</dc:creator>
  <cp:lastModifiedBy>USAMV-Cluj</cp:lastModifiedBy>
  <cp:lastPrinted>2015-01-19T10:18:25Z</cp:lastPrinted>
  <dcterms:created xsi:type="dcterms:W3CDTF">2013-01-08T09:55:17Z</dcterms:created>
  <dcterms:modified xsi:type="dcterms:W3CDTF">2022-11-24T07:43:39Z</dcterms:modified>
</cp:coreProperties>
</file>